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N\SOVDKPEO\Годовой отчет 2020\2.ИНДИВ.ОТЧЕТЫ 9 домов\"/>
    </mc:Choice>
  </mc:AlternateContent>
  <xr:revisionPtr revIDLastSave="0" documentId="13_ncr:1_{82B785E7-1905-4D1E-9FB4-B1943E5B2E4B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17" sheetId="1" state="hidden" r:id="rId1"/>
    <sheet name="Генкиной 100" sheetId="9" r:id="rId2"/>
  </sheets>
  <calcPr calcId="181029"/>
</workbook>
</file>

<file path=xl/calcChain.xml><?xml version="1.0" encoding="utf-8"?>
<calcChain xmlns="http://schemas.openxmlformats.org/spreadsheetml/2006/main">
  <c r="B13" i="1" l="1"/>
  <c r="C13" i="1"/>
  <c r="E91" i="1" l="1"/>
  <c r="D28" i="1" l="1"/>
  <c r="E13" i="1" l="1"/>
  <c r="E14" i="1"/>
  <c r="E83" i="1" l="1"/>
  <c r="E81" i="1"/>
  <c r="E77" i="1"/>
  <c r="E70" i="1"/>
  <c r="E12" i="1" l="1"/>
  <c r="C12" i="1" l="1"/>
  <c r="E96" i="1" s="1"/>
  <c r="B12" i="1"/>
  <c r="E85" i="1" l="1"/>
  <c r="E106" i="1" l="1"/>
  <c r="E88" i="1" l="1"/>
  <c r="E64" i="1"/>
  <c r="E58" i="1"/>
  <c r="E34" i="1" l="1"/>
  <c r="E97" i="1" s="1"/>
  <c r="D16" i="1"/>
  <c r="E16" i="1" s="1"/>
  <c r="D17" i="1"/>
  <c r="E17" i="1" s="1"/>
  <c r="D18" i="1"/>
  <c r="E18" i="1" s="1"/>
  <c r="D15" i="1"/>
  <c r="E15" i="1" s="1"/>
  <c r="D13" i="1" l="1"/>
  <c r="D12" i="1"/>
</calcChain>
</file>

<file path=xl/sharedStrings.xml><?xml version="1.0" encoding="utf-8"?>
<sst xmlns="http://schemas.openxmlformats.org/spreadsheetml/2006/main" count="337" uniqueCount="165">
  <si>
    <t>Год постройки:   1982</t>
  </si>
  <si>
    <t>Общая площадь МКД:   10 967,1 кв.м</t>
  </si>
  <si>
    <t>Категория:   2</t>
  </si>
  <si>
    <t>Размер платы за содержание и ремонт жилья установлен в соответствии с протоколом общего собрания собственников от 14.06.2012г. №2</t>
  </si>
  <si>
    <t>Размер платы за коммунальные услуги (ГВС, ХВС, отопление, водоотведение) установлен согласно тарифов РСТ</t>
  </si>
  <si>
    <t>Жилищно-коммунальные услуги</t>
  </si>
  <si>
    <t>Содержание МКД</t>
  </si>
  <si>
    <t>Текущий ремонт</t>
  </si>
  <si>
    <t>Капитальный ремонт</t>
  </si>
  <si>
    <t>Отопление</t>
  </si>
  <si>
    <t>Горячее водоснабжение</t>
  </si>
  <si>
    <t>Холодное водоснабжение</t>
  </si>
  <si>
    <t>Водоотведение</t>
  </si>
  <si>
    <t>наименование договора</t>
  </si>
  <si>
    <t>дата заключения</t>
  </si>
  <si>
    <t>сумма договора</t>
  </si>
  <si>
    <t>сумма оплаты, руб.</t>
  </si>
  <si>
    <t>организация</t>
  </si>
  <si>
    <t>Часть 2</t>
  </si>
  <si>
    <t>Часть 1</t>
  </si>
  <si>
    <t>-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</si>
  <si>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</si>
  <si>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Кровля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</si>
  <si>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</si>
  <si>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</si>
  <si>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</si>
  <si>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</si>
  <si>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</si>
  <si>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</si>
  <si>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</si>
  <si>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</si>
  <si>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заявок и устранение аварийных ситуаций</t>
  </si>
  <si>
    <t>Расходы по управлению многоквартирным домом</t>
  </si>
  <si>
    <t>Ремонт полугерметичной осветительной арматуры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</si>
  <si>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</si>
  <si>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</si>
  <si>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</si>
  <si>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</si>
  <si>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</si>
  <si>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>Мытье пола кабины лифта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</si>
  <si>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</si>
  <si>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</si>
  <si>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</si>
  <si>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</si>
  <si>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</si>
  <si>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</si>
  <si>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</si>
  <si>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Мелкий ремонт инженерного оборудования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</si>
  <si>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</si>
  <si>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</si>
  <si>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</si>
  <si>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Техническое освидетельствование лифтов, электро-измерительные работы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</si>
  <si>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</si>
  <si>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</si>
  <si>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</si>
  <si>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</si>
  <si>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</si>
  <si>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</si>
  <si>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</si>
  <si>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</si>
  <si>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</si>
  <si>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</si>
  <si>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</si>
  <si>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</si>
  <si>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</si>
  <si>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Ремонт светильников люминесцентных с заменой стартеров и ламп</t>
  </si>
  <si>
    <t>статья расходов</t>
  </si>
  <si>
    <t>наименование работ</t>
  </si>
  <si>
    <t>сумма, руб.</t>
  </si>
  <si>
    <t>РА Мост ООО</t>
  </si>
  <si>
    <t>№253/ОНРИ</t>
  </si>
  <si>
    <t>№197-ОНРИ об использовании общего им-ва собственников помещений МКД для крепления и эксп-ции телекоммуникационного оборудования</t>
  </si>
  <si>
    <t>Начислено, руб.</t>
  </si>
  <si>
    <t>Оплачено, руб.</t>
  </si>
  <si>
    <t>Задолженность по дому, руб.</t>
  </si>
  <si>
    <t>Содержание жилья</t>
  </si>
  <si>
    <t>Генеральный директор</t>
  </si>
  <si>
    <t>ОАО "ДК Советского района"</t>
  </si>
  <si>
    <t>Уборка мусора на детских площадках</t>
  </si>
  <si>
    <t>Сумма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</si>
  <si>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 / Освещение помещений общего пользования и наружного освещения / Обеспечение установленных законодательством РФ температуры и влажности в помещениях общего пользования /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/ Подготовка многоквартирного дома к сезонной эксплуатации</t>
  </si>
  <si>
    <t>2.2 Санитарное содержание помещений общего пользования</t>
  </si>
  <si>
    <t>2.6 Санитарное содержание помещений общего пользования</t>
  </si>
  <si>
    <t>2.4 Уборка придомовой территории</t>
  </si>
  <si>
    <t>2.5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</si>
  <si>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 xml:space="preserve">2.7 Сбор и вывоз твердых бытовых отходов, крупногабаритного мусора (КГМ) </t>
  </si>
  <si>
    <t>2.8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</si>
  <si>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</si>
  <si>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2.9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</si>
  <si>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Аварийно-диспетчерское обслуживание</t>
  </si>
  <si>
    <t>2.11 Управление многоквартирным домом</t>
  </si>
  <si>
    <t>Домоуправляющая компания Советского района ОАО</t>
  </si>
  <si>
    <t>Организация</t>
  </si>
  <si>
    <t>Статья / Наименование работ</t>
  </si>
  <si>
    <t>ИТОГО:</t>
  </si>
  <si>
    <t>НЦТД ООО</t>
  </si>
  <si>
    <t>2.3 Обслуживание мусоропроводов</t>
  </si>
  <si>
    <t>Вывоз КГМ, вывоз твердых бытовых отходов</t>
  </si>
  <si>
    <t>ЭП-2 ООО, РЭП-2 ООО</t>
  </si>
  <si>
    <t>Центр-СБК ООО</t>
  </si>
  <si>
    <t>2.12 Информационно-расчетное обслуживание</t>
  </si>
  <si>
    <t xml:space="preserve">на что направлены </t>
  </si>
  <si>
    <t>Вспомогательные помещения здания (лестничные клетки, чердаки, подвалы) с проверкой оборудования и коммуникаций, находящихся в них</t>
  </si>
  <si>
    <t>Замена светильников (ламп накаливания)</t>
  </si>
  <si>
    <t xml:space="preserve">Замена автоматов, переключателей пакетных, устройств защитного отключения, выключателей </t>
  </si>
  <si>
    <t>Спецсервис ООО</t>
  </si>
  <si>
    <t>Абонентское обслуживание внутридомового газового оборудования и внутридомовых газопроводов</t>
  </si>
  <si>
    <t>Общая плошадь жилых помещений:   6 643,6 кв.м</t>
  </si>
  <si>
    <t>Мобильные Телесистемы ПАО</t>
  </si>
  <si>
    <t>РЭО Высоковский ООО</t>
  </si>
  <si>
    <t>Газпром Газораспределение ПАО</t>
  </si>
  <si>
    <t>Белинка НН ООО</t>
  </si>
  <si>
    <t xml:space="preserve">№179 / ОНРИ </t>
  </si>
  <si>
    <t>Лифтборд-НН2 ООО</t>
  </si>
  <si>
    <t>Е.В. Сазанов</t>
  </si>
  <si>
    <t>Гиперион ООО,          Форест МН ООО</t>
  </si>
  <si>
    <t>ЛифтТехРемонт ООО, Региональная лифтовая компания ООО</t>
  </si>
  <si>
    <t>Подъезды</t>
  </si>
  <si>
    <t>Канализация</t>
  </si>
  <si>
    <t>Центральное отопление</t>
  </si>
  <si>
    <t>Подвал</t>
  </si>
  <si>
    <t xml:space="preserve">Декоративный ремонт подъездов -- </t>
  </si>
  <si>
    <t xml:space="preserve">Ремонт стояка водоотведения -- </t>
  </si>
  <si>
    <t xml:space="preserve">Ремонт ЦО -- </t>
  </si>
  <si>
    <t xml:space="preserve">Ремонт системы ц/о -- </t>
  </si>
  <si>
    <t xml:space="preserve">Ремонт входа в подвал -- </t>
  </si>
  <si>
    <t>Корниловский ООО</t>
  </si>
  <si>
    <t>№30/17 об использовании общего им-ва собственников помещений МКД для крепления и эксп-ции телекоммуникационного оборудования</t>
  </si>
  <si>
    <t>№606/ОНРИ об использовании общего им-ва собственников помещений МКД для крепления и эксп-ции телекоммуникационного оборудования</t>
  </si>
  <si>
    <t>ВымпелКом ПАО</t>
  </si>
  <si>
    <t>КА Дарвин ООО</t>
  </si>
  <si>
    <t>Отчет о выполнении  АО  ''ДК Советского района'' договора управления                                                                         многоквартирным домом по адресу: ул. Генкиной, д. 100</t>
  </si>
  <si>
    <t>за период    01.01.2018  по   31.12.2018</t>
  </si>
  <si>
    <t>за 2018 год</t>
  </si>
  <si>
    <t>По состоянию на 01.01.2019г. с учетом прошлых лет</t>
  </si>
  <si>
    <t>Остаток средств на 01.01.2019г.</t>
  </si>
  <si>
    <t>Поступления по договорам об использовании объектов общего имущества за 2018 год</t>
  </si>
  <si>
    <t>сод+упр ЖП+НП</t>
  </si>
  <si>
    <t>тр ЖП+НП</t>
  </si>
  <si>
    <t>Форест МН ООО    Куликов Е.В. ИП</t>
  </si>
  <si>
    <t>ДК Советского района АО</t>
  </si>
  <si>
    <t xml:space="preserve">№692/ОНРИ об использовании общего им-ва </t>
  </si>
  <si>
    <t xml:space="preserve">№690/ОНРИ об использовании общего им-ва </t>
  </si>
  <si>
    <t>Содержание и ремонт контейнерной площадки</t>
  </si>
  <si>
    <t>Отчет о выполнении  АО  ''ДК Советского района'' договора управления                                                                                                      многоквартирным домом по адресу: ул. Генкиной, д. 100</t>
  </si>
  <si>
    <t>Общая плошадь жилых помещений:   6 643,6 кв.м,     нежилых помещений:    924,2 кв.м.</t>
  </si>
  <si>
    <t>Санэксперт ООО</t>
  </si>
  <si>
    <t>Санэксперт ООО    Форест МН ООО</t>
  </si>
  <si>
    <t>Ивгазмонтаж ООО</t>
  </si>
  <si>
    <t>Нагорная аварийная служба ООО,      Заречная аварийная служба ООО</t>
  </si>
  <si>
    <t>ЛМСН ООО</t>
  </si>
  <si>
    <t>за период    01.01.2020  по   31.12.2020</t>
  </si>
  <si>
    <t xml:space="preserve">№14/2020 об использовании общего им-ва </t>
  </si>
  <si>
    <t xml:space="preserve">№15/2020 об использовании общего им-ва </t>
  </si>
  <si>
    <t>за 2020 год</t>
  </si>
  <si>
    <t>По состоянию на 01.01.2021г. с учетом прошлых лет</t>
  </si>
  <si>
    <t>Остаток средств на 01.01.2021г.</t>
  </si>
  <si>
    <t>Ремонт системы ХВС --</t>
  </si>
  <si>
    <t>Ремонт системы ЦО --</t>
  </si>
  <si>
    <t xml:space="preserve">Ремонт системы ВО -- </t>
  </si>
  <si>
    <t>Чистый город ООО</t>
  </si>
  <si>
    <t>Поступления по договорам об использовании объектов общего имущества за 2020 год</t>
  </si>
  <si>
    <t>МТС ПАО</t>
  </si>
  <si>
    <t>ИнтерМедиа Менеджмент ООО</t>
  </si>
  <si>
    <t>МД МЕДИА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</si>
</sst>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2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6" xfId="0" applyFont="1" applyFill="1" applyBorder="1"/>
    <xf numFmtId="0" fontId="5" fillId="0" borderId="0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10" fillId="0" borderId="0" xfId="0" applyFont="1"/>
    <xf numFmtId="0" fontId="9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2"/>
    </xf>
    <xf numFmtId="4" fontId="3" fillId="2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7" fillId="2" borderId="6" xfId="0" applyFont="1" applyFill="1" applyBorder="1" applyAlignment="1">
      <alignment horizontal="right" vertical="center" indent="2"/>
    </xf>
    <xf numFmtId="4" fontId="7" fillId="2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horizontal="left" vertical="center" wrapText="1" indent="1"/>
    </xf>
    <xf numFmtId="0" fontId="3" fillId="3" borderId="0" xfId="0" applyFont="1" applyFill="1"/>
    <xf numFmtId="4" fontId="16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" fontId="16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/>
    <xf numFmtId="0" fontId="7" fillId="2" borderId="2" xfId="0" applyFont="1" applyFill="1" applyBorder="1" applyAlignment="1">
      <alignment horizontal="right" vertical="center" indent="2"/>
    </xf>
    <xf numFmtId="4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right" vertical="center" indent="2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 indent="2"/>
    </xf>
    <xf numFmtId="0" fontId="4" fillId="0" borderId="2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1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indent="2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6"/>
  <sheetViews>
    <sheetView topLeftCell="A9" workbookViewId="0">
      <selection activeCell="A57" sqref="A57:F57"/>
    </sheetView>
  </sheetViews>
  <sheetFormatPr defaultRowHeight="15.75" x14ac:dyDescent="0.25"/>
  <cols>
    <col min="1" max="1" width="31.42578125" style="6" customWidth="1"/>
    <col min="2" max="2" width="15" style="6" customWidth="1"/>
    <col min="3" max="3" width="14.7109375" style="6" customWidth="1"/>
    <col min="4" max="4" width="21.7109375" style="6" customWidth="1"/>
    <col min="5" max="5" width="22.28515625" style="7" customWidth="1"/>
    <col min="6" max="6" width="26" style="7" customWidth="1"/>
    <col min="7" max="16384" width="9.140625" style="6"/>
  </cols>
  <sheetData>
    <row r="1" spans="1:7" ht="32.25" customHeight="1" x14ac:dyDescent="0.25">
      <c r="A1" s="105" t="s">
        <v>131</v>
      </c>
      <c r="B1" s="105"/>
      <c r="C1" s="105"/>
      <c r="D1" s="105"/>
      <c r="E1" s="105"/>
      <c r="F1" s="105"/>
    </row>
    <row r="2" spans="1:7" ht="19.5" customHeight="1" x14ac:dyDescent="0.25">
      <c r="A2" s="105" t="s">
        <v>132</v>
      </c>
      <c r="B2" s="105"/>
      <c r="C2" s="105"/>
      <c r="D2" s="105"/>
      <c r="E2" s="105"/>
      <c r="F2" s="105"/>
    </row>
    <row r="3" spans="1:7" x14ac:dyDescent="0.25">
      <c r="A3" s="6" t="s">
        <v>0</v>
      </c>
    </row>
    <row r="4" spans="1:7" x14ac:dyDescent="0.25">
      <c r="A4" s="6" t="s">
        <v>1</v>
      </c>
    </row>
    <row r="5" spans="1:7" x14ac:dyDescent="0.25">
      <c r="A5" s="61" t="s">
        <v>107</v>
      </c>
    </row>
    <row r="6" spans="1:7" x14ac:dyDescent="0.25">
      <c r="A6" s="6" t="s">
        <v>2</v>
      </c>
    </row>
    <row r="7" spans="1:7" ht="31.5" customHeight="1" x14ac:dyDescent="0.25">
      <c r="A7" s="110" t="s">
        <v>3</v>
      </c>
      <c r="B7" s="110"/>
      <c r="C7" s="110"/>
      <c r="D7" s="110"/>
      <c r="E7" s="110"/>
      <c r="F7" s="110"/>
    </row>
    <row r="8" spans="1:7" ht="21.75" customHeight="1" x14ac:dyDescent="0.25">
      <c r="A8" s="110" t="s">
        <v>4</v>
      </c>
      <c r="B8" s="110"/>
      <c r="C8" s="110"/>
      <c r="D8" s="110"/>
      <c r="E8" s="110"/>
      <c r="F8" s="110"/>
    </row>
    <row r="9" spans="1:7" ht="21.75" customHeight="1" x14ac:dyDescent="0.25">
      <c r="A9" s="109" t="s">
        <v>19</v>
      </c>
      <c r="B9" s="109"/>
      <c r="C9" s="109"/>
      <c r="D9" s="109"/>
      <c r="E9" s="109"/>
      <c r="F9" s="109"/>
    </row>
    <row r="10" spans="1:7" ht="18" customHeight="1" x14ac:dyDescent="0.25">
      <c r="A10" s="106" t="s">
        <v>5</v>
      </c>
      <c r="B10" s="106" t="s">
        <v>72</v>
      </c>
      <c r="C10" s="106" t="s">
        <v>73</v>
      </c>
      <c r="D10" s="106" t="s">
        <v>74</v>
      </c>
      <c r="E10" s="106"/>
      <c r="F10" s="107" t="s">
        <v>135</v>
      </c>
    </row>
    <row r="11" spans="1:7" ht="50.25" customHeight="1" x14ac:dyDescent="0.25">
      <c r="A11" s="106"/>
      <c r="B11" s="106"/>
      <c r="C11" s="106"/>
      <c r="D11" s="8" t="s">
        <v>133</v>
      </c>
      <c r="E11" s="8" t="s">
        <v>134</v>
      </c>
      <c r="F11" s="108"/>
    </row>
    <row r="12" spans="1:7" ht="15" customHeight="1" x14ac:dyDescent="0.25">
      <c r="A12" s="9" t="s">
        <v>6</v>
      </c>
      <c r="B12" s="30">
        <f>1195023.37+(164835+17371.5)</f>
        <v>1377229.87</v>
      </c>
      <c r="C12" s="30">
        <f>1199669.88+(164835+17371.5)</f>
        <v>1381876.38</v>
      </c>
      <c r="D12" s="30">
        <f>B12-C12</f>
        <v>-4646.5099999997765</v>
      </c>
      <c r="E12" s="12">
        <f>120147.74-52810.57-85504.86-4646.51</f>
        <v>-22814.19999999999</v>
      </c>
      <c r="F12" s="31" t="s">
        <v>20</v>
      </c>
      <c r="G12" s="6" t="s">
        <v>137</v>
      </c>
    </row>
    <row r="13" spans="1:7" ht="15" customHeight="1" x14ac:dyDescent="0.25">
      <c r="A13" s="9" t="s">
        <v>7</v>
      </c>
      <c r="B13" s="30">
        <f>593941.32+95127</f>
        <v>689068.32</v>
      </c>
      <c r="C13" s="30">
        <f>596387.68+95127</f>
        <v>691514.68</v>
      </c>
      <c r="D13" s="30">
        <f>B13-C13</f>
        <v>-2446.3600000001024</v>
      </c>
      <c r="E13" s="12">
        <f>118075.54-24060.54-48755.51-2446.36</f>
        <v>42813.13</v>
      </c>
      <c r="F13" s="12">
        <v>1666547.88</v>
      </c>
      <c r="G13" s="6" t="s">
        <v>138</v>
      </c>
    </row>
    <row r="14" spans="1:7" ht="15" customHeight="1" x14ac:dyDescent="0.25">
      <c r="A14" s="9" t="s">
        <v>8</v>
      </c>
      <c r="B14" s="30">
        <v>0</v>
      </c>
      <c r="C14" s="30">
        <v>1233.06</v>
      </c>
      <c r="D14" s="30">
        <v>0</v>
      </c>
      <c r="E14" s="12">
        <f>16041.38-16031.68+3025.74-1233.06</f>
        <v>1802.3799999999987</v>
      </c>
      <c r="F14" s="12">
        <v>150650.35</v>
      </c>
    </row>
    <row r="15" spans="1:7" ht="15" customHeight="1" x14ac:dyDescent="0.25">
      <c r="A15" s="9" t="s">
        <v>9</v>
      </c>
      <c r="B15" s="30">
        <v>2848725.59</v>
      </c>
      <c r="C15" s="30">
        <v>2832600.44</v>
      </c>
      <c r="D15" s="30">
        <f>B15-C15</f>
        <v>16125.149999999907</v>
      </c>
      <c r="E15" s="12">
        <f>366027.19+D15</f>
        <v>382152.33999999991</v>
      </c>
      <c r="F15" s="31" t="s">
        <v>20</v>
      </c>
    </row>
    <row r="16" spans="1:7" ht="15" customHeight="1" x14ac:dyDescent="0.25">
      <c r="A16" s="9" t="s">
        <v>10</v>
      </c>
      <c r="B16" s="30">
        <v>1476706.34</v>
      </c>
      <c r="C16" s="30">
        <v>1454631.45</v>
      </c>
      <c r="D16" s="30">
        <f t="shared" ref="D16:D18" si="0">B16-C16</f>
        <v>22074.89000000013</v>
      </c>
      <c r="E16" s="12">
        <f>181497.04+D16</f>
        <v>203571.93000000014</v>
      </c>
      <c r="F16" s="31" t="s">
        <v>20</v>
      </c>
    </row>
    <row r="17" spans="1:6" ht="15" customHeight="1" x14ac:dyDescent="0.25">
      <c r="A17" s="9" t="s">
        <v>11</v>
      </c>
      <c r="B17" s="30">
        <v>307044.32</v>
      </c>
      <c r="C17" s="30">
        <v>314114.14</v>
      </c>
      <c r="D17" s="30">
        <f t="shared" si="0"/>
        <v>-7069.820000000007</v>
      </c>
      <c r="E17" s="12">
        <f>26449.43+D17</f>
        <v>19379.609999999993</v>
      </c>
      <c r="F17" s="31" t="s">
        <v>20</v>
      </c>
    </row>
    <row r="18" spans="1:6" ht="15" customHeight="1" x14ac:dyDescent="0.25">
      <c r="A18" s="9" t="s">
        <v>12</v>
      </c>
      <c r="B18" s="30">
        <v>258952.12</v>
      </c>
      <c r="C18" s="30">
        <v>265431.28000000003</v>
      </c>
      <c r="D18" s="30">
        <f t="shared" si="0"/>
        <v>-6479.1600000000326</v>
      </c>
      <c r="E18" s="12">
        <f>30092.12+D18</f>
        <v>23612.959999999966</v>
      </c>
      <c r="F18" s="31" t="s">
        <v>20</v>
      </c>
    </row>
    <row r="19" spans="1:6" ht="6.75" customHeight="1" x14ac:dyDescent="0.25"/>
    <row r="20" spans="1:6" ht="22.5" customHeight="1" x14ac:dyDescent="0.25">
      <c r="A20" s="113" t="s">
        <v>136</v>
      </c>
      <c r="B20" s="113"/>
      <c r="C20" s="113"/>
      <c r="D20" s="113"/>
      <c r="E20" s="113"/>
      <c r="F20" s="113"/>
    </row>
    <row r="21" spans="1:6" ht="31.5" x14ac:dyDescent="0.25">
      <c r="A21" s="8" t="s">
        <v>13</v>
      </c>
      <c r="B21" s="8" t="s">
        <v>14</v>
      </c>
      <c r="C21" s="8" t="s">
        <v>15</v>
      </c>
      <c r="D21" s="8" t="s">
        <v>16</v>
      </c>
      <c r="E21" s="8" t="s">
        <v>17</v>
      </c>
      <c r="F21" s="8" t="s">
        <v>101</v>
      </c>
    </row>
    <row r="22" spans="1:6" ht="18.75" customHeight="1" x14ac:dyDescent="0.25">
      <c r="A22" s="10" t="s">
        <v>112</v>
      </c>
      <c r="B22" s="11">
        <v>42370</v>
      </c>
      <c r="C22" s="12">
        <v>2493.52</v>
      </c>
      <c r="D22" s="12">
        <v>1976.4</v>
      </c>
      <c r="E22" s="13" t="s">
        <v>113</v>
      </c>
      <c r="F22" s="13" t="s">
        <v>20</v>
      </c>
    </row>
    <row r="23" spans="1:6" ht="21" customHeight="1" x14ac:dyDescent="0.25">
      <c r="A23" s="10" t="s">
        <v>70</v>
      </c>
      <c r="B23" s="11">
        <v>41487</v>
      </c>
      <c r="C23" s="12">
        <v>288.45999999999998</v>
      </c>
      <c r="D23" s="12">
        <v>288.27</v>
      </c>
      <c r="E23" s="13" t="s">
        <v>69</v>
      </c>
      <c r="F23" s="13" t="s">
        <v>20</v>
      </c>
    </row>
    <row r="24" spans="1:6" ht="93.75" customHeight="1" x14ac:dyDescent="0.25">
      <c r="A24" s="10" t="s">
        <v>71</v>
      </c>
      <c r="B24" s="11">
        <v>41310</v>
      </c>
      <c r="C24" s="12">
        <v>4563.91</v>
      </c>
      <c r="D24" s="12">
        <v>4563.8999999999996</v>
      </c>
      <c r="E24" s="14" t="s">
        <v>108</v>
      </c>
      <c r="F24" s="13" t="s">
        <v>20</v>
      </c>
    </row>
    <row r="25" spans="1:6" ht="93.75" customHeight="1" x14ac:dyDescent="0.25">
      <c r="A25" s="10" t="s">
        <v>127</v>
      </c>
      <c r="B25" s="11">
        <v>42844</v>
      </c>
      <c r="C25" s="12">
        <v>2160</v>
      </c>
      <c r="D25" s="12">
        <v>1980</v>
      </c>
      <c r="E25" s="14" t="s">
        <v>129</v>
      </c>
      <c r="F25" s="13" t="s">
        <v>20</v>
      </c>
    </row>
    <row r="26" spans="1:6" ht="97.5" customHeight="1" x14ac:dyDescent="0.25">
      <c r="A26" s="10" t="s">
        <v>128</v>
      </c>
      <c r="B26" s="11">
        <v>42979</v>
      </c>
      <c r="C26" s="12">
        <v>1709.42</v>
      </c>
      <c r="D26" s="12">
        <v>1700.13</v>
      </c>
      <c r="E26" s="14" t="s">
        <v>69</v>
      </c>
      <c r="F26" s="13" t="s">
        <v>20</v>
      </c>
    </row>
    <row r="27" spans="1:6" ht="20.25" customHeight="1" x14ac:dyDescent="0.25">
      <c r="A27" s="10" t="s">
        <v>112</v>
      </c>
      <c r="B27" s="11">
        <v>42979</v>
      </c>
      <c r="C27" s="12">
        <v>299.14999999999998</v>
      </c>
      <c r="D27" s="12">
        <v>299.14999999999998</v>
      </c>
      <c r="E27" s="14" t="s">
        <v>130</v>
      </c>
      <c r="F27" s="13" t="s">
        <v>20</v>
      </c>
    </row>
    <row r="28" spans="1:6" ht="20.25" customHeight="1" x14ac:dyDescent="0.25">
      <c r="A28" s="114" t="s">
        <v>94</v>
      </c>
      <c r="B28" s="114"/>
      <c r="C28" s="114"/>
      <c r="D28" s="38">
        <f>SUM(D22:D27)</f>
        <v>10807.85</v>
      </c>
    </row>
    <row r="29" spans="1:6" ht="12" customHeight="1" x14ac:dyDescent="0.25"/>
    <row r="30" spans="1:6" ht="20.25" customHeight="1" x14ac:dyDescent="0.25">
      <c r="A30" s="111" t="s">
        <v>18</v>
      </c>
      <c r="B30" s="111"/>
      <c r="C30" s="111"/>
      <c r="D30" s="111"/>
      <c r="E30" s="111"/>
      <c r="F30" s="111"/>
    </row>
    <row r="31" spans="1:6" ht="22.5" customHeight="1" x14ac:dyDescent="0.25">
      <c r="A31" s="112" t="s">
        <v>75</v>
      </c>
      <c r="B31" s="112"/>
      <c r="C31" s="112"/>
      <c r="D31" s="112"/>
      <c r="E31" s="112"/>
      <c r="F31" s="112"/>
    </row>
    <row r="32" spans="1:6" ht="25.5" customHeight="1" x14ac:dyDescent="0.25">
      <c r="A32" s="115" t="s">
        <v>93</v>
      </c>
      <c r="B32" s="115"/>
      <c r="C32" s="115"/>
      <c r="D32" s="115"/>
      <c r="E32" s="15" t="s">
        <v>79</v>
      </c>
      <c r="F32" s="15" t="s">
        <v>92</v>
      </c>
    </row>
    <row r="33" spans="1:6" ht="101.25" customHeight="1" x14ac:dyDescent="0.25">
      <c r="A33" s="90" t="s">
        <v>80</v>
      </c>
      <c r="B33" s="90"/>
      <c r="C33" s="90"/>
      <c r="D33" s="90"/>
      <c r="E33" s="90"/>
      <c r="F33" s="90"/>
    </row>
    <row r="34" spans="1:6" ht="31.5" customHeight="1" x14ac:dyDescent="0.25">
      <c r="A34" s="88" t="s">
        <v>102</v>
      </c>
      <c r="B34" s="88"/>
      <c r="C34" s="88"/>
      <c r="D34" s="88"/>
      <c r="E34" s="91">
        <f>B12-(E58+E64+E77+E81+E83+E85+E87+E88+E89+E91+E94+E96)</f>
        <v>204247.7265702805</v>
      </c>
      <c r="F34" s="89" t="s">
        <v>109</v>
      </c>
    </row>
    <row r="35" spans="1:6" ht="47.25" customHeight="1" x14ac:dyDescent="0.25">
      <c r="A35" s="88" t="s">
        <v>21</v>
      </c>
      <c r="B35" s="88"/>
      <c r="C35" s="88"/>
      <c r="D35" s="88"/>
      <c r="E35" s="91"/>
      <c r="F35" s="89"/>
    </row>
    <row r="36" spans="1:6" ht="15" customHeight="1" x14ac:dyDescent="0.25">
      <c r="A36" s="88" t="s">
        <v>22</v>
      </c>
      <c r="B36" s="88"/>
      <c r="C36" s="88"/>
      <c r="D36" s="88"/>
      <c r="E36" s="91"/>
      <c r="F36" s="89"/>
    </row>
    <row r="37" spans="1:6" ht="15" customHeight="1" x14ac:dyDescent="0.25">
      <c r="A37" s="88" t="s">
        <v>23</v>
      </c>
      <c r="B37" s="88"/>
      <c r="C37" s="88"/>
      <c r="D37" s="88"/>
      <c r="E37" s="91"/>
      <c r="F37" s="89"/>
    </row>
    <row r="38" spans="1:6" ht="30" customHeight="1" x14ac:dyDescent="0.25">
      <c r="A38" s="88" t="s">
        <v>24</v>
      </c>
      <c r="B38" s="88"/>
      <c r="C38" s="88"/>
      <c r="D38" s="88"/>
      <c r="E38" s="91"/>
      <c r="F38" s="89"/>
    </row>
    <row r="39" spans="1:6" ht="15" customHeight="1" x14ac:dyDescent="0.25">
      <c r="A39" s="88" t="s">
        <v>25</v>
      </c>
      <c r="B39" s="88"/>
      <c r="C39" s="88"/>
      <c r="D39" s="88"/>
      <c r="E39" s="91"/>
      <c r="F39" s="89"/>
    </row>
    <row r="40" spans="1:6" ht="33" customHeight="1" x14ac:dyDescent="0.25">
      <c r="A40" s="88" t="s">
        <v>104</v>
      </c>
      <c r="B40" s="88"/>
      <c r="C40" s="88"/>
      <c r="D40" s="88"/>
      <c r="E40" s="91"/>
      <c r="F40" s="89"/>
    </row>
    <row r="41" spans="1:6" ht="18.75" customHeight="1" x14ac:dyDescent="0.25">
      <c r="A41" s="88" t="s">
        <v>103</v>
      </c>
      <c r="B41" s="88"/>
      <c r="C41" s="88"/>
      <c r="D41" s="88"/>
      <c r="E41" s="91"/>
      <c r="F41" s="89"/>
    </row>
    <row r="42" spans="1:6" ht="13.5" customHeight="1" x14ac:dyDescent="0.25">
      <c r="A42" s="88" t="s">
        <v>33</v>
      </c>
      <c r="B42" s="88"/>
      <c r="C42" s="88"/>
      <c r="D42" s="88"/>
      <c r="E42" s="91"/>
      <c r="F42" s="89"/>
    </row>
    <row r="43" spans="1:6" ht="13.5" customHeight="1" x14ac:dyDescent="0.25">
      <c r="A43" s="88" t="s">
        <v>65</v>
      </c>
      <c r="B43" s="88"/>
      <c r="C43" s="88"/>
      <c r="D43" s="88"/>
      <c r="E43" s="91"/>
      <c r="F43" s="89"/>
    </row>
    <row r="44" spans="1:6" ht="18" customHeight="1" x14ac:dyDescent="0.25">
      <c r="A44" s="88" t="s">
        <v>34</v>
      </c>
      <c r="B44" s="88"/>
      <c r="C44" s="88"/>
      <c r="D44" s="88"/>
      <c r="E44" s="91"/>
      <c r="F44" s="89"/>
    </row>
    <row r="45" spans="1:6" ht="29.25" customHeight="1" x14ac:dyDescent="0.25">
      <c r="A45" s="88" t="s">
        <v>35</v>
      </c>
      <c r="B45" s="88"/>
      <c r="C45" s="88"/>
      <c r="D45" s="88"/>
      <c r="E45" s="91"/>
      <c r="F45" s="89"/>
    </row>
    <row r="46" spans="1:6" ht="15" customHeight="1" x14ac:dyDescent="0.25">
      <c r="A46" s="88" t="s">
        <v>47</v>
      </c>
      <c r="B46" s="88"/>
      <c r="C46" s="88"/>
      <c r="D46" s="88"/>
      <c r="E46" s="91"/>
      <c r="F46" s="89"/>
    </row>
    <row r="47" spans="1:6" ht="15" customHeight="1" x14ac:dyDescent="0.25">
      <c r="A47" s="88" t="s">
        <v>49</v>
      </c>
      <c r="B47" s="88"/>
      <c r="C47" s="88"/>
      <c r="D47" s="88"/>
      <c r="E47" s="91"/>
      <c r="F47" s="89"/>
    </row>
    <row r="48" spans="1:6" ht="15" customHeight="1" x14ac:dyDescent="0.25">
      <c r="A48" s="88" t="s">
        <v>50</v>
      </c>
      <c r="B48" s="88"/>
      <c r="C48" s="88"/>
      <c r="D48" s="88"/>
      <c r="E48" s="91"/>
      <c r="F48" s="89"/>
    </row>
    <row r="49" spans="1:6" ht="15" customHeight="1" x14ac:dyDescent="0.25">
      <c r="A49" s="88" t="s">
        <v>52</v>
      </c>
      <c r="B49" s="88"/>
      <c r="C49" s="88"/>
      <c r="D49" s="88"/>
      <c r="E49" s="91"/>
      <c r="F49" s="89"/>
    </row>
    <row r="50" spans="1:6" ht="15" customHeight="1" x14ac:dyDescent="0.25">
      <c r="A50" s="88" t="s">
        <v>53</v>
      </c>
      <c r="B50" s="88"/>
      <c r="C50" s="88"/>
      <c r="D50" s="88"/>
      <c r="E50" s="91"/>
      <c r="F50" s="89"/>
    </row>
    <row r="51" spans="1:6" ht="15" customHeight="1" x14ac:dyDescent="0.25">
      <c r="A51" s="88" t="s">
        <v>54</v>
      </c>
      <c r="B51" s="88"/>
      <c r="C51" s="88"/>
      <c r="D51" s="88"/>
      <c r="E51" s="91"/>
      <c r="F51" s="89"/>
    </row>
    <row r="52" spans="1:6" ht="15" customHeight="1" x14ac:dyDescent="0.25">
      <c r="A52" s="88" t="s">
        <v>55</v>
      </c>
      <c r="B52" s="88"/>
      <c r="C52" s="88"/>
      <c r="D52" s="88"/>
      <c r="E52" s="91"/>
      <c r="F52" s="89"/>
    </row>
    <row r="53" spans="1:6" ht="15" customHeight="1" x14ac:dyDescent="0.25">
      <c r="A53" s="88" t="s">
        <v>56</v>
      </c>
      <c r="B53" s="88"/>
      <c r="C53" s="88"/>
      <c r="D53" s="88"/>
      <c r="E53" s="91"/>
      <c r="F53" s="89"/>
    </row>
    <row r="54" spans="1:6" ht="28.5" customHeight="1" x14ac:dyDescent="0.25">
      <c r="A54" s="88" t="s">
        <v>57</v>
      </c>
      <c r="B54" s="88"/>
      <c r="C54" s="88"/>
      <c r="D54" s="88"/>
      <c r="E54" s="91"/>
      <c r="F54" s="89"/>
    </row>
    <row r="55" spans="1:6" ht="30" customHeight="1" x14ac:dyDescent="0.25">
      <c r="A55" s="88" t="s">
        <v>58</v>
      </c>
      <c r="B55" s="88"/>
      <c r="C55" s="88"/>
      <c r="D55" s="88"/>
      <c r="E55" s="91"/>
      <c r="F55" s="89"/>
    </row>
    <row r="56" spans="1:6" ht="19.5" customHeight="1" x14ac:dyDescent="0.25">
      <c r="A56" s="88" t="s">
        <v>59</v>
      </c>
      <c r="B56" s="88"/>
      <c r="C56" s="88"/>
      <c r="D56" s="88"/>
      <c r="E56" s="91"/>
      <c r="F56" s="89"/>
    </row>
    <row r="57" spans="1:6" s="41" customFormat="1" ht="19.5" customHeight="1" x14ac:dyDescent="0.25">
      <c r="A57" s="90" t="s">
        <v>81</v>
      </c>
      <c r="B57" s="90"/>
      <c r="C57" s="90"/>
      <c r="D57" s="90"/>
      <c r="E57" s="90"/>
      <c r="F57" s="90"/>
    </row>
    <row r="58" spans="1:6" ht="15" customHeight="1" x14ac:dyDescent="0.25">
      <c r="A58" s="88" t="s">
        <v>36</v>
      </c>
      <c r="B58" s="88"/>
      <c r="C58" s="88"/>
      <c r="D58" s="88"/>
      <c r="E58" s="91">
        <f>17708.81*12</f>
        <v>212505.72000000003</v>
      </c>
      <c r="F58" s="89" t="s">
        <v>111</v>
      </c>
    </row>
    <row r="59" spans="1:6" ht="15" customHeight="1" x14ac:dyDescent="0.25">
      <c r="A59" s="88" t="s">
        <v>38</v>
      </c>
      <c r="B59" s="88"/>
      <c r="C59" s="88"/>
      <c r="D59" s="88"/>
      <c r="E59" s="91"/>
      <c r="F59" s="89"/>
    </row>
    <row r="60" spans="1:6" ht="15" customHeight="1" x14ac:dyDescent="0.25">
      <c r="A60" s="88" t="s">
        <v>39</v>
      </c>
      <c r="B60" s="88"/>
      <c r="C60" s="88"/>
      <c r="D60" s="88"/>
      <c r="E60" s="91"/>
      <c r="F60" s="89"/>
    </row>
    <row r="61" spans="1:6" ht="15" customHeight="1" x14ac:dyDescent="0.25">
      <c r="A61" s="88" t="s">
        <v>40</v>
      </c>
      <c r="B61" s="88"/>
      <c r="C61" s="88"/>
      <c r="D61" s="88"/>
      <c r="E61" s="91"/>
      <c r="F61" s="89"/>
    </row>
    <row r="62" spans="1:6" ht="15" customHeight="1" x14ac:dyDescent="0.25">
      <c r="A62" s="88" t="s">
        <v>41</v>
      </c>
      <c r="B62" s="88"/>
      <c r="C62" s="88"/>
      <c r="D62" s="88"/>
      <c r="E62" s="91"/>
      <c r="F62" s="89"/>
    </row>
    <row r="63" spans="1:6" ht="18.75" customHeight="1" x14ac:dyDescent="0.25">
      <c r="A63" s="90" t="s">
        <v>96</v>
      </c>
      <c r="B63" s="90"/>
      <c r="C63" s="90"/>
      <c r="D63" s="90"/>
      <c r="E63" s="90"/>
      <c r="F63" s="90"/>
    </row>
    <row r="64" spans="1:6" ht="15" customHeight="1" x14ac:dyDescent="0.25">
      <c r="A64" s="88" t="s">
        <v>42</v>
      </c>
      <c r="B64" s="88"/>
      <c r="C64" s="88"/>
      <c r="D64" s="88"/>
      <c r="E64" s="91">
        <f>4364.2*12</f>
        <v>52370.399999999994</v>
      </c>
      <c r="F64" s="89" t="s">
        <v>111</v>
      </c>
    </row>
    <row r="65" spans="1:6" ht="15" customHeight="1" x14ac:dyDescent="0.25">
      <c r="A65" s="88" t="s">
        <v>43</v>
      </c>
      <c r="B65" s="88"/>
      <c r="C65" s="88"/>
      <c r="D65" s="88"/>
      <c r="E65" s="91"/>
      <c r="F65" s="89"/>
    </row>
    <row r="66" spans="1:6" ht="15" customHeight="1" x14ac:dyDescent="0.25">
      <c r="A66" s="88" t="s">
        <v>44</v>
      </c>
      <c r="B66" s="88"/>
      <c r="C66" s="88"/>
      <c r="D66" s="88"/>
      <c r="E66" s="91"/>
      <c r="F66" s="89"/>
    </row>
    <row r="67" spans="1:6" ht="15" customHeight="1" x14ac:dyDescent="0.25">
      <c r="A67" s="88" t="s">
        <v>45</v>
      </c>
      <c r="B67" s="88"/>
      <c r="C67" s="88"/>
      <c r="D67" s="88"/>
      <c r="E67" s="91"/>
      <c r="F67" s="89"/>
    </row>
    <row r="68" spans="1:6" ht="15" customHeight="1" x14ac:dyDescent="0.25">
      <c r="A68" s="88" t="s">
        <v>46</v>
      </c>
      <c r="B68" s="88"/>
      <c r="C68" s="88"/>
      <c r="D68" s="88"/>
      <c r="E68" s="91"/>
      <c r="F68" s="89"/>
    </row>
    <row r="69" spans="1:6" ht="18.75" customHeight="1" x14ac:dyDescent="0.25">
      <c r="A69" s="90" t="s">
        <v>83</v>
      </c>
      <c r="B69" s="90"/>
      <c r="C69" s="90"/>
      <c r="D69" s="90"/>
      <c r="E69" s="90"/>
      <c r="F69" s="90"/>
    </row>
    <row r="70" spans="1:6" ht="15" customHeight="1" x14ac:dyDescent="0.25">
      <c r="A70" s="88" t="s">
        <v>60</v>
      </c>
      <c r="B70" s="88"/>
      <c r="C70" s="88"/>
      <c r="D70" s="88"/>
      <c r="E70" s="91">
        <f>11001.6*3+4211.02*9</f>
        <v>70903.98000000001</v>
      </c>
      <c r="F70" s="89" t="s">
        <v>111</v>
      </c>
    </row>
    <row r="71" spans="1:6" ht="15" customHeight="1" x14ac:dyDescent="0.25">
      <c r="A71" s="88" t="s">
        <v>61</v>
      </c>
      <c r="B71" s="88"/>
      <c r="C71" s="88"/>
      <c r="D71" s="88"/>
      <c r="E71" s="91"/>
      <c r="F71" s="89"/>
    </row>
    <row r="72" spans="1:6" ht="15" customHeight="1" x14ac:dyDescent="0.25">
      <c r="A72" s="88" t="s">
        <v>62</v>
      </c>
      <c r="B72" s="88"/>
      <c r="C72" s="88"/>
      <c r="D72" s="88"/>
      <c r="E72" s="91"/>
      <c r="F72" s="89"/>
    </row>
    <row r="73" spans="1:6" ht="15" customHeight="1" x14ac:dyDescent="0.25">
      <c r="A73" s="88" t="s">
        <v>63</v>
      </c>
      <c r="B73" s="88"/>
      <c r="C73" s="88"/>
      <c r="D73" s="88"/>
      <c r="E73" s="91"/>
      <c r="F73" s="89"/>
    </row>
    <row r="74" spans="1:6" ht="15" customHeight="1" x14ac:dyDescent="0.25">
      <c r="A74" s="88" t="s">
        <v>78</v>
      </c>
      <c r="B74" s="88"/>
      <c r="C74" s="88"/>
      <c r="D74" s="88"/>
      <c r="E74" s="91"/>
      <c r="F74" s="89"/>
    </row>
    <row r="75" spans="1:6" ht="15" customHeight="1" x14ac:dyDescent="0.25">
      <c r="A75" s="88" t="s">
        <v>64</v>
      </c>
      <c r="B75" s="88"/>
      <c r="C75" s="88"/>
      <c r="D75" s="88"/>
      <c r="E75" s="91"/>
      <c r="F75" s="89"/>
    </row>
    <row r="76" spans="1:6" ht="49.5" customHeight="1" x14ac:dyDescent="0.25">
      <c r="A76" s="90" t="s">
        <v>84</v>
      </c>
      <c r="B76" s="90"/>
      <c r="C76" s="90"/>
      <c r="D76" s="90"/>
      <c r="E76" s="90"/>
      <c r="F76" s="90"/>
    </row>
    <row r="77" spans="1:6" ht="15" customHeight="1" x14ac:dyDescent="0.25">
      <c r="A77" s="88" t="s">
        <v>26</v>
      </c>
      <c r="B77" s="88"/>
      <c r="C77" s="88"/>
      <c r="D77" s="88"/>
      <c r="E77" s="91">
        <f>553*3+211.67*9</f>
        <v>3564.0299999999997</v>
      </c>
      <c r="F77" s="16" t="s">
        <v>111</v>
      </c>
    </row>
    <row r="78" spans="1:6" ht="15" customHeight="1" x14ac:dyDescent="0.25">
      <c r="A78" s="88" t="s">
        <v>27</v>
      </c>
      <c r="B78" s="88"/>
      <c r="C78" s="88"/>
      <c r="D78" s="88"/>
      <c r="E78" s="91"/>
      <c r="F78" s="16" t="s">
        <v>111</v>
      </c>
    </row>
    <row r="79" spans="1:6" ht="15" customHeight="1" x14ac:dyDescent="0.25">
      <c r="A79" s="88" t="s">
        <v>28</v>
      </c>
      <c r="B79" s="88"/>
      <c r="C79" s="88"/>
      <c r="D79" s="88"/>
      <c r="E79" s="91"/>
      <c r="F79" s="39" t="s">
        <v>111</v>
      </c>
    </row>
    <row r="80" spans="1:6" ht="19.5" customHeight="1" x14ac:dyDescent="0.25">
      <c r="A80" s="90" t="s">
        <v>82</v>
      </c>
      <c r="B80" s="90"/>
      <c r="C80" s="90"/>
      <c r="D80" s="90"/>
      <c r="E80" s="90"/>
      <c r="F80" s="90"/>
    </row>
    <row r="81" spans="1:6" ht="30.75" customHeight="1" x14ac:dyDescent="0.25">
      <c r="A81" s="88" t="s">
        <v>37</v>
      </c>
      <c r="B81" s="88"/>
      <c r="C81" s="88"/>
      <c r="D81" s="88"/>
      <c r="E81" s="47">
        <f>3173+7655.94</f>
        <v>10828.939999999999</v>
      </c>
      <c r="F81" s="39" t="s">
        <v>115</v>
      </c>
    </row>
    <row r="82" spans="1:6" ht="24" customHeight="1" x14ac:dyDescent="0.25">
      <c r="A82" s="90" t="s">
        <v>85</v>
      </c>
      <c r="B82" s="90"/>
      <c r="C82" s="90"/>
      <c r="D82" s="90"/>
      <c r="E82" s="90"/>
      <c r="F82" s="90"/>
    </row>
    <row r="83" spans="1:6" ht="23.25" customHeight="1" x14ac:dyDescent="0.25">
      <c r="A83" s="88" t="s">
        <v>97</v>
      </c>
      <c r="B83" s="88"/>
      <c r="C83" s="88"/>
      <c r="D83" s="88"/>
      <c r="E83" s="48">
        <f>10703*6+10510.5*6+10408.64*12</f>
        <v>252184.68</v>
      </c>
      <c r="F83" s="16" t="s">
        <v>98</v>
      </c>
    </row>
    <row r="84" spans="1:6" ht="35.25" customHeight="1" x14ac:dyDescent="0.25">
      <c r="A84" s="90" t="s">
        <v>86</v>
      </c>
      <c r="B84" s="90"/>
      <c r="C84" s="90"/>
      <c r="D84" s="90"/>
      <c r="E84" s="90"/>
      <c r="F84" s="90"/>
    </row>
    <row r="85" spans="1:6" ht="21.75" customHeight="1" x14ac:dyDescent="0.25">
      <c r="A85" s="97" t="s">
        <v>87</v>
      </c>
      <c r="B85" s="97"/>
      <c r="C85" s="97"/>
      <c r="D85" s="97"/>
      <c r="E85" s="44">
        <f>1515.52</f>
        <v>1515.52</v>
      </c>
      <c r="F85" s="19" t="s">
        <v>105</v>
      </c>
    </row>
    <row r="86" spans="1:6" ht="33" customHeight="1" x14ac:dyDescent="0.25">
      <c r="A86" s="98" t="s">
        <v>88</v>
      </c>
      <c r="B86" s="99"/>
      <c r="C86" s="99"/>
      <c r="D86" s="99"/>
      <c r="E86" s="99"/>
      <c r="F86" s="100"/>
    </row>
    <row r="87" spans="1:6" ht="32.25" customHeight="1" x14ac:dyDescent="0.25">
      <c r="A87" s="101" t="s">
        <v>106</v>
      </c>
      <c r="B87" s="102"/>
      <c r="C87" s="102"/>
      <c r="D87" s="103"/>
      <c r="E87" s="50">
        <v>23108.66</v>
      </c>
      <c r="F87" s="49" t="s">
        <v>110</v>
      </c>
    </row>
    <row r="88" spans="1:6" ht="48.75" customHeight="1" x14ac:dyDescent="0.25">
      <c r="A88" s="88" t="s">
        <v>48</v>
      </c>
      <c r="B88" s="88"/>
      <c r="C88" s="88"/>
      <c r="D88" s="88"/>
      <c r="E88" s="50">
        <f>4.38*6643.6*12</f>
        <v>349187.61600000004</v>
      </c>
      <c r="F88" s="49" t="s">
        <v>116</v>
      </c>
    </row>
    <row r="89" spans="1:6" ht="21.75" customHeight="1" x14ac:dyDescent="0.25">
      <c r="A89" s="88" t="s">
        <v>51</v>
      </c>
      <c r="B89" s="88"/>
      <c r="C89" s="88"/>
      <c r="D89" s="88"/>
      <c r="E89" s="50">
        <v>3186</v>
      </c>
      <c r="F89" s="49" t="s">
        <v>95</v>
      </c>
    </row>
    <row r="90" spans="1:6" ht="16.5" customHeight="1" x14ac:dyDescent="0.25">
      <c r="A90" s="90" t="s">
        <v>89</v>
      </c>
      <c r="B90" s="90"/>
      <c r="C90" s="90"/>
      <c r="D90" s="90"/>
      <c r="E90" s="90"/>
      <c r="F90" s="90"/>
    </row>
    <row r="91" spans="1:6" ht="31.5" customHeight="1" x14ac:dyDescent="0.25">
      <c r="A91" s="88" t="s">
        <v>29</v>
      </c>
      <c r="B91" s="88"/>
      <c r="C91" s="88"/>
      <c r="D91" s="88"/>
      <c r="E91" s="91">
        <f>1.5*(6643.6+925)*9+1449824.9/1900493.61*6643.6*3</f>
        <v>117380.66052305275</v>
      </c>
      <c r="F91" s="89" t="s">
        <v>30</v>
      </c>
    </row>
    <row r="92" spans="1:6" ht="18.75" customHeight="1" x14ac:dyDescent="0.25">
      <c r="A92" s="88" t="s">
        <v>31</v>
      </c>
      <c r="B92" s="88"/>
      <c r="C92" s="88"/>
      <c r="D92" s="88"/>
      <c r="E92" s="91"/>
      <c r="F92" s="89"/>
    </row>
    <row r="93" spans="1:6" ht="18.75" customHeight="1" x14ac:dyDescent="0.25">
      <c r="A93" s="90" t="s">
        <v>90</v>
      </c>
      <c r="B93" s="90"/>
      <c r="C93" s="90"/>
      <c r="D93" s="90"/>
      <c r="E93" s="90"/>
      <c r="F93" s="90"/>
    </row>
    <row r="94" spans="1:6" ht="46.5" customHeight="1" x14ac:dyDescent="0.25">
      <c r="A94" s="88" t="s">
        <v>32</v>
      </c>
      <c r="B94" s="88"/>
      <c r="C94" s="88"/>
      <c r="D94" s="88"/>
      <c r="E94" s="47">
        <v>108423.6</v>
      </c>
      <c r="F94" s="18" t="s">
        <v>91</v>
      </c>
    </row>
    <row r="95" spans="1:6" ht="13.5" customHeight="1" x14ac:dyDescent="0.25">
      <c r="A95" s="89"/>
      <c r="B95" s="89"/>
      <c r="C95" s="89"/>
      <c r="D95" s="89"/>
      <c r="E95" s="89"/>
      <c r="F95" s="89"/>
    </row>
    <row r="96" spans="1:6" ht="21.75" customHeight="1" x14ac:dyDescent="0.25">
      <c r="A96" s="90" t="s">
        <v>100</v>
      </c>
      <c r="B96" s="90"/>
      <c r="C96" s="90"/>
      <c r="D96" s="90"/>
      <c r="E96" s="40">
        <f>(C12+C13+C14)/12*(8*0.019+4*0.018)</f>
        <v>38726.316906666667</v>
      </c>
      <c r="F96" s="16" t="s">
        <v>99</v>
      </c>
    </row>
    <row r="97" spans="1:16" ht="24" customHeight="1" x14ac:dyDescent="0.25">
      <c r="A97" s="20"/>
      <c r="B97" s="21"/>
      <c r="C97" s="21"/>
      <c r="D97" s="42" t="s">
        <v>94</v>
      </c>
      <c r="E97" s="43">
        <f>E34+E58+E64+E77+E81+E83+E85+E87+E88+E89+E91+E94+E96</f>
        <v>1377229.87</v>
      </c>
      <c r="F97" s="1"/>
    </row>
    <row r="98" spans="1:16" ht="18" customHeight="1" x14ac:dyDescent="0.25">
      <c r="A98" s="22"/>
      <c r="B98" s="22"/>
      <c r="C98" s="22"/>
      <c r="D98" s="2"/>
      <c r="E98" s="3"/>
      <c r="F98" s="3"/>
    </row>
    <row r="99" spans="1:16" s="4" customFormat="1" ht="21" customHeight="1" x14ac:dyDescent="0.25">
      <c r="A99" s="94" t="s">
        <v>7</v>
      </c>
      <c r="B99" s="95"/>
      <c r="C99" s="95"/>
      <c r="D99" s="95"/>
      <c r="E99" s="95"/>
      <c r="F99" s="96"/>
    </row>
    <row r="100" spans="1:16" s="4" customFormat="1" ht="16.5" customHeight="1" x14ac:dyDescent="0.25">
      <c r="A100" s="93" t="s">
        <v>66</v>
      </c>
      <c r="B100" s="93"/>
      <c r="C100" s="93" t="s">
        <v>67</v>
      </c>
      <c r="D100" s="93"/>
      <c r="E100" s="23" t="s">
        <v>68</v>
      </c>
      <c r="F100" s="23" t="s">
        <v>17</v>
      </c>
    </row>
    <row r="101" spans="1:16" s="4" customFormat="1" ht="15" customHeight="1" x14ac:dyDescent="0.25">
      <c r="A101" s="53" t="s">
        <v>117</v>
      </c>
      <c r="B101" s="54"/>
      <c r="C101" s="57" t="s">
        <v>121</v>
      </c>
      <c r="D101" s="54"/>
      <c r="E101" s="45">
        <v>81682.39</v>
      </c>
      <c r="F101" s="60" t="s">
        <v>126</v>
      </c>
    </row>
    <row r="102" spans="1:16" s="4" customFormat="1" ht="15" customHeight="1" x14ac:dyDescent="0.25">
      <c r="A102" s="51" t="s">
        <v>118</v>
      </c>
      <c r="B102" s="52"/>
      <c r="C102" s="58" t="s">
        <v>122</v>
      </c>
      <c r="D102" s="52"/>
      <c r="E102" s="45">
        <v>2998.42</v>
      </c>
      <c r="F102" s="60" t="s">
        <v>109</v>
      </c>
    </row>
    <row r="103" spans="1:16" s="4" customFormat="1" ht="15" customHeight="1" x14ac:dyDescent="0.25">
      <c r="A103" s="51" t="s">
        <v>119</v>
      </c>
      <c r="B103" s="52"/>
      <c r="C103" s="58" t="s">
        <v>123</v>
      </c>
      <c r="D103" s="52"/>
      <c r="E103" s="45">
        <v>7008.7</v>
      </c>
      <c r="F103" s="60" t="s">
        <v>109</v>
      </c>
    </row>
    <row r="104" spans="1:16" s="4" customFormat="1" ht="15" customHeight="1" x14ac:dyDescent="0.25">
      <c r="A104" s="51" t="s">
        <v>119</v>
      </c>
      <c r="B104" s="52"/>
      <c r="C104" s="58" t="s">
        <v>124</v>
      </c>
      <c r="D104" s="52"/>
      <c r="E104" s="45">
        <v>9528.61</v>
      </c>
      <c r="F104" s="60" t="s">
        <v>109</v>
      </c>
    </row>
    <row r="105" spans="1:16" s="4" customFormat="1" ht="15" customHeight="1" x14ac:dyDescent="0.25">
      <c r="A105" s="55" t="s">
        <v>120</v>
      </c>
      <c r="B105" s="56"/>
      <c r="C105" s="59" t="s">
        <v>125</v>
      </c>
      <c r="D105" s="56"/>
      <c r="E105" s="45">
        <v>11378.82</v>
      </c>
      <c r="F105" s="60" t="s">
        <v>109</v>
      </c>
    </row>
    <row r="106" spans="1:16" s="4" customFormat="1" ht="18.75" customHeight="1" x14ac:dyDescent="0.25">
      <c r="A106" s="36"/>
      <c r="B106" s="36"/>
      <c r="C106" s="36"/>
      <c r="D106" s="37" t="s">
        <v>94</v>
      </c>
      <c r="E106" s="46">
        <f>SUM(E101:E105)</f>
        <v>112596.94</v>
      </c>
      <c r="F106" s="5"/>
    </row>
    <row r="107" spans="1:16" ht="20.25" customHeight="1" x14ac:dyDescent="0.25"/>
    <row r="108" spans="1:16" ht="18" customHeight="1" x14ac:dyDescent="0.25">
      <c r="A108" s="94" t="s">
        <v>8</v>
      </c>
      <c r="B108" s="95"/>
      <c r="C108" s="95"/>
      <c r="D108" s="95"/>
      <c r="E108" s="95"/>
      <c r="F108" s="96"/>
    </row>
    <row r="109" spans="1:16" x14ac:dyDescent="0.25">
      <c r="A109" s="93" t="s">
        <v>66</v>
      </c>
      <c r="B109" s="93"/>
      <c r="C109" s="93" t="s">
        <v>67</v>
      </c>
      <c r="D109" s="93"/>
      <c r="E109" s="23" t="s">
        <v>68</v>
      </c>
      <c r="F109" s="23" t="s">
        <v>17</v>
      </c>
    </row>
    <row r="110" spans="1:16" ht="20.25" customHeight="1" x14ac:dyDescent="0.25">
      <c r="A110" s="88"/>
      <c r="B110" s="88"/>
      <c r="C110" s="88"/>
      <c r="D110" s="88"/>
      <c r="E110" s="17"/>
      <c r="F110" s="39"/>
    </row>
    <row r="111" spans="1:16" ht="5.25" customHeight="1" x14ac:dyDescent="0.25"/>
    <row r="112" spans="1:16" s="25" customFormat="1" ht="16.5" customHeight="1" x14ac:dyDescent="0.25">
      <c r="A112" s="26"/>
      <c r="B112" s="26"/>
      <c r="C112" s="26"/>
      <c r="D112" s="27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s="25" customFormat="1" ht="16.5" customHeight="1" x14ac:dyDescent="0.25">
      <c r="A113" s="26"/>
      <c r="B113" s="26"/>
      <c r="C113" s="26"/>
      <c r="D113" s="27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5" spans="1:16" s="4" customFormat="1" ht="16.5" customHeight="1" x14ac:dyDescent="0.25">
      <c r="A115" s="92" t="s">
        <v>76</v>
      </c>
      <c r="B115" s="92"/>
      <c r="C115" s="92"/>
      <c r="D115" s="32"/>
      <c r="E115" s="33" t="s">
        <v>114</v>
      </c>
      <c r="F115" s="29"/>
    </row>
    <row r="116" spans="1:16" s="4" customFormat="1" ht="17.25" customHeight="1" x14ac:dyDescent="0.3">
      <c r="A116" s="104" t="s">
        <v>77</v>
      </c>
      <c r="B116" s="104"/>
      <c r="C116" s="104"/>
      <c r="D116" s="34"/>
      <c r="E116" s="35"/>
      <c r="F116" s="5"/>
    </row>
  </sheetData>
  <mergeCells count="100">
    <mergeCell ref="A33:F33"/>
    <mergeCell ref="A8:F8"/>
    <mergeCell ref="A30:F30"/>
    <mergeCell ref="A31:F31"/>
    <mergeCell ref="A7:F7"/>
    <mergeCell ref="A20:F20"/>
    <mergeCell ref="A28:C28"/>
    <mergeCell ref="A32:D32"/>
    <mergeCell ref="A1:F1"/>
    <mergeCell ref="A2:F2"/>
    <mergeCell ref="A10:A11"/>
    <mergeCell ref="B10:B11"/>
    <mergeCell ref="C10:C11"/>
    <mergeCell ref="D10:E10"/>
    <mergeCell ref="F10:F11"/>
    <mergeCell ref="A9:F9"/>
    <mergeCell ref="F34:F56"/>
    <mergeCell ref="F58:F62"/>
    <mergeCell ref="F64:F68"/>
    <mergeCell ref="F70:F75"/>
    <mergeCell ref="A61:D61"/>
    <mergeCell ref="A69:F69"/>
    <mergeCell ref="A60:D60"/>
    <mergeCell ref="A34:D34"/>
    <mergeCell ref="E34:E56"/>
    <mergeCell ref="A35:D35"/>
    <mergeCell ref="A36:D36"/>
    <mergeCell ref="A37:D37"/>
    <mergeCell ref="A38:D38"/>
    <mergeCell ref="A39:D39"/>
    <mergeCell ref="A40:D40"/>
    <mergeCell ref="A41:D41"/>
    <mergeCell ref="A87:D87"/>
    <mergeCell ref="A45:D45"/>
    <mergeCell ref="A46:D46"/>
    <mergeCell ref="A116:C116"/>
    <mergeCell ref="A108:F108"/>
    <mergeCell ref="A109:B109"/>
    <mergeCell ref="C109:D109"/>
    <mergeCell ref="A110:B110"/>
    <mergeCell ref="C110:D110"/>
    <mergeCell ref="A70:D70"/>
    <mergeCell ref="E70:E75"/>
    <mergeCell ref="A71:D71"/>
    <mergeCell ref="A72:D72"/>
    <mergeCell ref="A73:D73"/>
    <mergeCell ref="A74:D74"/>
    <mergeCell ref="A75:D75"/>
    <mergeCell ref="A76:F76"/>
    <mergeCell ref="A77:D77"/>
    <mergeCell ref="E77:E79"/>
    <mergeCell ref="A78:D78"/>
    <mergeCell ref="A79:D79"/>
    <mergeCell ref="A115:C115"/>
    <mergeCell ref="A57:F57"/>
    <mergeCell ref="A58:D58"/>
    <mergeCell ref="C100:D100"/>
    <mergeCell ref="A99:F99"/>
    <mergeCell ref="A93:F93"/>
    <mergeCell ref="A100:B100"/>
    <mergeCell ref="A82:F82"/>
    <mergeCell ref="A83:D83"/>
    <mergeCell ref="A84:F84"/>
    <mergeCell ref="A85:D85"/>
    <mergeCell ref="A86:F86"/>
    <mergeCell ref="A92:D92"/>
    <mergeCell ref="E58:E62"/>
    <mergeCell ref="A59:D59"/>
    <mergeCell ref="A80:F80"/>
    <mergeCell ref="E64:E68"/>
    <mergeCell ref="A65:D65"/>
    <mergeCell ref="A66:D66"/>
    <mergeCell ref="A67:D67"/>
    <mergeCell ref="A68:D68"/>
    <mergeCell ref="A42:D42"/>
    <mergeCell ref="A52:D52"/>
    <mergeCell ref="A53:D53"/>
    <mergeCell ref="A43:D43"/>
    <mergeCell ref="A44:D44"/>
    <mergeCell ref="A47:D47"/>
    <mergeCell ref="A48:D48"/>
    <mergeCell ref="A49:D49"/>
    <mergeCell ref="A50:D50"/>
    <mergeCell ref="A51:D51"/>
    <mergeCell ref="A54:D54"/>
    <mergeCell ref="A56:D56"/>
    <mergeCell ref="A55:D55"/>
    <mergeCell ref="A95:F95"/>
    <mergeCell ref="A96:D96"/>
    <mergeCell ref="A89:D89"/>
    <mergeCell ref="F91:F92"/>
    <mergeCell ref="A90:F90"/>
    <mergeCell ref="A91:D91"/>
    <mergeCell ref="E91:E92"/>
    <mergeCell ref="A81:D81"/>
    <mergeCell ref="A88:D88"/>
    <mergeCell ref="A94:D94"/>
    <mergeCell ref="A62:D62"/>
    <mergeCell ref="A63:F63"/>
    <mergeCell ref="A64:D64"/>
  </mergeCells>
  <pageMargins left="0.23622047244094491" right="0.43307086614173229" top="0.94488188976377963" bottom="0.94488188976377963" header="0.31496062992125984" footer="0.31496062992125984"/>
  <pageSetup paperSize="9" scale="7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14"/>
  <sheetViews>
    <sheetView tabSelected="1" workbookViewId="0">
      <selection activeCell="I8" sqref="I8"/>
    </sheetView>
  </sheetViews>
  <sheetFormatPr defaultRowHeight="15" x14ac:dyDescent="0.25"/>
  <cols>
    <col min="1" max="1" width="31" customWidth="1"/>
    <col min="2" max="3" width="15.85546875" customWidth="1"/>
    <col min="4" max="4" width="25.140625" customWidth="1"/>
    <col min="5" max="5" width="17.5703125" customWidth="1"/>
    <col min="6" max="6" width="25.28515625" customWidth="1"/>
  </cols>
  <sheetData>
    <row r="1" spans="1:6" ht="15.75" customHeight="1" x14ac:dyDescent="0.25">
      <c r="A1" s="117" t="s">
        <v>144</v>
      </c>
      <c r="B1" s="117"/>
      <c r="C1" s="117"/>
      <c r="D1" s="117"/>
      <c r="E1" s="117"/>
      <c r="F1" s="117"/>
    </row>
    <row r="2" spans="1:6" ht="15.75" customHeight="1" x14ac:dyDescent="0.25">
      <c r="A2" s="117"/>
      <c r="B2" s="117"/>
      <c r="C2" s="117"/>
      <c r="D2" s="117"/>
      <c r="E2" s="117"/>
      <c r="F2" s="117"/>
    </row>
    <row r="3" spans="1:6" ht="15.75" customHeight="1" x14ac:dyDescent="0.25">
      <c r="A3" s="117" t="s">
        <v>151</v>
      </c>
      <c r="B3" s="117"/>
      <c r="C3" s="117"/>
      <c r="D3" s="117"/>
      <c r="E3" s="117"/>
      <c r="F3" s="117"/>
    </row>
    <row r="4" spans="1:6" ht="15.75" x14ac:dyDescent="0.25">
      <c r="A4" s="6" t="s">
        <v>0</v>
      </c>
      <c r="B4" s="6"/>
      <c r="C4" s="6"/>
      <c r="D4" s="6"/>
      <c r="E4" s="7"/>
      <c r="F4" s="7"/>
    </row>
    <row r="5" spans="1:6" ht="15.75" x14ac:dyDescent="0.25">
      <c r="A5" s="6" t="s">
        <v>1</v>
      </c>
      <c r="B5" s="6"/>
      <c r="C5" s="6"/>
      <c r="D5" s="6"/>
      <c r="E5" s="7"/>
      <c r="F5" s="7"/>
    </row>
    <row r="6" spans="1:6" ht="15.75" x14ac:dyDescent="0.25">
      <c r="A6" s="6" t="s">
        <v>145</v>
      </c>
      <c r="B6" s="6"/>
      <c r="C6" s="6"/>
      <c r="D6" s="6"/>
      <c r="E6" s="7"/>
      <c r="F6" s="7"/>
    </row>
    <row r="7" spans="1:6" ht="15.75" x14ac:dyDescent="0.25">
      <c r="A7" s="6" t="s">
        <v>2</v>
      </c>
      <c r="B7" s="6"/>
      <c r="C7" s="6"/>
      <c r="D7" s="6"/>
      <c r="E7" s="7"/>
      <c r="F7" s="7"/>
    </row>
    <row r="8" spans="1:6" ht="15.75" x14ac:dyDescent="0.25">
      <c r="A8" s="110" t="s">
        <v>3</v>
      </c>
      <c r="B8" s="110"/>
      <c r="C8" s="110"/>
      <c r="D8" s="110"/>
      <c r="E8" s="110"/>
      <c r="F8" s="110"/>
    </row>
    <row r="9" spans="1:6" ht="15.75" x14ac:dyDescent="0.25">
      <c r="A9" s="110" t="s">
        <v>4</v>
      </c>
      <c r="B9" s="110"/>
      <c r="C9" s="110"/>
      <c r="D9" s="110"/>
      <c r="E9" s="110"/>
      <c r="F9" s="110"/>
    </row>
    <row r="10" spans="1:6" ht="15.75" x14ac:dyDescent="0.25">
      <c r="A10" s="63"/>
      <c r="B10" s="63"/>
      <c r="C10" s="63"/>
      <c r="D10" s="63"/>
      <c r="E10" s="63"/>
      <c r="F10" s="63"/>
    </row>
    <row r="11" spans="1:6" ht="18.75" x14ac:dyDescent="0.25">
      <c r="A11" s="109" t="s">
        <v>19</v>
      </c>
      <c r="B11" s="109"/>
      <c r="C11" s="109"/>
      <c r="D11" s="109"/>
      <c r="E11" s="109"/>
      <c r="F11" s="109"/>
    </row>
    <row r="12" spans="1:6" ht="15.75" x14ac:dyDescent="0.25">
      <c r="A12" s="106" t="s">
        <v>5</v>
      </c>
      <c r="B12" s="106" t="s">
        <v>72</v>
      </c>
      <c r="C12" s="106" t="s">
        <v>73</v>
      </c>
      <c r="D12" s="106" t="s">
        <v>74</v>
      </c>
      <c r="E12" s="106"/>
      <c r="F12" s="106" t="s">
        <v>156</v>
      </c>
    </row>
    <row r="13" spans="1:6" ht="63" x14ac:dyDescent="0.25">
      <c r="A13" s="106"/>
      <c r="B13" s="106"/>
      <c r="C13" s="106"/>
      <c r="D13" s="67" t="s">
        <v>154</v>
      </c>
      <c r="E13" s="67" t="s">
        <v>155</v>
      </c>
      <c r="F13" s="106"/>
    </row>
    <row r="14" spans="1:6" ht="15.75" x14ac:dyDescent="0.25">
      <c r="A14" s="9" t="s">
        <v>6</v>
      </c>
      <c r="B14" s="64">
        <v>956034.71</v>
      </c>
      <c r="C14" s="64">
        <v>999169.72</v>
      </c>
      <c r="D14" s="30">
        <v>-43135.010000000009</v>
      </c>
      <c r="E14" s="118">
        <v>158027.79</v>
      </c>
      <c r="F14" s="31" t="s">
        <v>20</v>
      </c>
    </row>
    <row r="15" spans="1:6" ht="15.75" x14ac:dyDescent="0.25">
      <c r="A15" s="9" t="s">
        <v>7</v>
      </c>
      <c r="B15" s="30">
        <v>676579.67999999993</v>
      </c>
      <c r="C15" s="30">
        <v>628309.32999999996</v>
      </c>
      <c r="D15" s="30">
        <v>48270.349999999977</v>
      </c>
      <c r="E15" s="118"/>
      <c r="F15" s="12">
        <v>3351846.72</v>
      </c>
    </row>
    <row r="16" spans="1:6" ht="100.5" customHeight="1" x14ac:dyDescent="0.25">
      <c r="A16" s="9" t="s">
        <v>8</v>
      </c>
      <c r="B16" s="30">
        <v>0</v>
      </c>
      <c r="C16" s="30">
        <v>0</v>
      </c>
      <c r="D16" s="30">
        <v>0</v>
      </c>
      <c r="E16" s="73">
        <v>0</v>
      </c>
      <c r="F16" s="73">
        <v>150650.35</v>
      </c>
    </row>
    <row r="17" spans="1:6" ht="15.75" x14ac:dyDescent="0.25">
      <c r="A17" s="9" t="s">
        <v>9</v>
      </c>
      <c r="B17" s="62">
        <v>3226079.38</v>
      </c>
      <c r="C17" s="62">
        <v>3203943.34</v>
      </c>
      <c r="D17" s="30">
        <v>22136.040000000037</v>
      </c>
      <c r="E17" s="12">
        <v>485999.0700000003</v>
      </c>
      <c r="F17" s="31" t="s">
        <v>20</v>
      </c>
    </row>
    <row r="18" spans="1:6" ht="15.75" x14ac:dyDescent="0.25">
      <c r="A18" s="9" t="s">
        <v>10</v>
      </c>
      <c r="B18" s="62">
        <v>995455.53</v>
      </c>
      <c r="C18" s="62">
        <v>992480.49</v>
      </c>
      <c r="D18" s="30">
        <v>2975.0400000000373</v>
      </c>
      <c r="E18" s="12">
        <v>221577.74</v>
      </c>
      <c r="F18" s="31" t="s">
        <v>20</v>
      </c>
    </row>
    <row r="19" spans="1:6" ht="15.75" x14ac:dyDescent="0.25">
      <c r="A19" s="9" t="s">
        <v>11</v>
      </c>
      <c r="B19" s="62">
        <v>336088.41000000003</v>
      </c>
      <c r="C19" s="62">
        <v>333263.01</v>
      </c>
      <c r="D19" s="30">
        <v>2825.4000000000233</v>
      </c>
      <c r="E19" s="12">
        <v>30521.030000000028</v>
      </c>
      <c r="F19" s="31" t="s">
        <v>20</v>
      </c>
    </row>
    <row r="20" spans="1:6" ht="15.75" x14ac:dyDescent="0.25">
      <c r="A20" s="9" t="s">
        <v>12</v>
      </c>
      <c r="B20" s="64">
        <v>342746.01</v>
      </c>
      <c r="C20" s="64">
        <v>339241.04</v>
      </c>
      <c r="D20" s="30">
        <v>3504.9700000000303</v>
      </c>
      <c r="E20" s="12">
        <v>30266.040000000037</v>
      </c>
      <c r="F20" s="31" t="s">
        <v>20</v>
      </c>
    </row>
    <row r="21" spans="1:6" ht="15.75" x14ac:dyDescent="0.25">
      <c r="A21" s="9"/>
      <c r="B21" s="9"/>
      <c r="C21" s="9"/>
      <c r="D21" s="9"/>
      <c r="E21" s="74"/>
      <c r="F21" s="74"/>
    </row>
    <row r="22" spans="1:6" ht="15.75" x14ac:dyDescent="0.25">
      <c r="A22" s="113" t="s">
        <v>161</v>
      </c>
      <c r="B22" s="113"/>
      <c r="C22" s="113"/>
      <c r="D22" s="113"/>
      <c r="E22" s="113"/>
      <c r="F22" s="113"/>
    </row>
    <row r="23" spans="1:6" ht="31.5" x14ac:dyDescent="0.25">
      <c r="A23" s="67" t="s">
        <v>13</v>
      </c>
      <c r="B23" s="67" t="s">
        <v>14</v>
      </c>
      <c r="C23" s="67" t="s">
        <v>15</v>
      </c>
      <c r="D23" s="67" t="s">
        <v>16</v>
      </c>
      <c r="E23" s="67" t="s">
        <v>17</v>
      </c>
      <c r="F23" s="67" t="s">
        <v>101</v>
      </c>
    </row>
    <row r="24" spans="1:6" ht="99" customHeight="1" x14ac:dyDescent="0.25">
      <c r="A24" s="10" t="s">
        <v>71</v>
      </c>
      <c r="B24" s="11">
        <v>41310</v>
      </c>
      <c r="C24" s="12">
        <v>6027.05</v>
      </c>
      <c r="D24" s="12">
        <v>5979.2</v>
      </c>
      <c r="E24" s="14" t="s">
        <v>162</v>
      </c>
      <c r="F24" s="13" t="s">
        <v>20</v>
      </c>
    </row>
    <row r="25" spans="1:6" ht="94.5" x14ac:dyDescent="0.25">
      <c r="A25" s="10" t="s">
        <v>127</v>
      </c>
      <c r="B25" s="11">
        <v>42844</v>
      </c>
      <c r="C25" s="12">
        <v>2622.56</v>
      </c>
      <c r="D25" s="12">
        <v>2820.3</v>
      </c>
      <c r="E25" s="14" t="s">
        <v>129</v>
      </c>
      <c r="F25" s="13" t="s">
        <v>20</v>
      </c>
    </row>
    <row r="26" spans="1:6" ht="47.25" x14ac:dyDescent="0.25">
      <c r="A26" s="10" t="s">
        <v>141</v>
      </c>
      <c r="B26" s="11">
        <v>43192</v>
      </c>
      <c r="C26" s="12">
        <v>2016</v>
      </c>
      <c r="D26" s="12">
        <v>6593.39</v>
      </c>
      <c r="E26" s="14" t="s">
        <v>163</v>
      </c>
      <c r="F26" s="13" t="s">
        <v>20</v>
      </c>
    </row>
    <row r="27" spans="1:6" ht="47.25" x14ac:dyDescent="0.25">
      <c r="A27" s="10" t="s">
        <v>142</v>
      </c>
      <c r="B27" s="11">
        <v>43313</v>
      </c>
      <c r="C27" s="12">
        <v>201.6</v>
      </c>
      <c r="D27" s="12">
        <v>663.42</v>
      </c>
      <c r="E27" s="14" t="s">
        <v>163</v>
      </c>
      <c r="F27" s="13" t="s">
        <v>20</v>
      </c>
    </row>
    <row r="28" spans="1:6" ht="31.5" x14ac:dyDescent="0.25">
      <c r="A28" s="10" t="s">
        <v>152</v>
      </c>
      <c r="B28" s="11">
        <v>44044</v>
      </c>
      <c r="C28" s="12">
        <v>1440</v>
      </c>
      <c r="D28" s="12">
        <v>0</v>
      </c>
      <c r="E28" s="14" t="s">
        <v>164</v>
      </c>
      <c r="F28" s="13" t="s">
        <v>20</v>
      </c>
    </row>
    <row r="29" spans="1:6" ht="31.5" x14ac:dyDescent="0.25">
      <c r="A29" s="10" t="s">
        <v>153</v>
      </c>
      <c r="B29" s="11">
        <v>44044</v>
      </c>
      <c r="C29" s="12">
        <v>144</v>
      </c>
      <c r="D29" s="12">
        <v>0</v>
      </c>
      <c r="E29" s="14" t="s">
        <v>164</v>
      </c>
      <c r="F29" s="13" t="s">
        <v>20</v>
      </c>
    </row>
    <row r="30" spans="1:6" ht="15.75" x14ac:dyDescent="0.25">
      <c r="A30" s="114" t="s">
        <v>94</v>
      </c>
      <c r="B30" s="114"/>
      <c r="C30" s="114"/>
      <c r="D30" s="12">
        <v>16056.31</v>
      </c>
      <c r="E30" s="74"/>
      <c r="F30" s="74"/>
    </row>
    <row r="31" spans="1:6" ht="15.75" hidden="1" x14ac:dyDescent="0.25">
      <c r="A31" s="9"/>
      <c r="B31" s="9"/>
      <c r="C31" s="9"/>
      <c r="D31" s="9"/>
      <c r="E31" s="74"/>
      <c r="F31" s="74"/>
    </row>
    <row r="32" spans="1:6" ht="15.75" hidden="1" x14ac:dyDescent="0.25">
      <c r="A32" s="9"/>
      <c r="B32" s="9"/>
      <c r="C32" s="9"/>
      <c r="D32" s="9"/>
      <c r="E32" s="74"/>
      <c r="F32" s="74"/>
    </row>
    <row r="33" spans="1:7" ht="18.75" x14ac:dyDescent="0.25">
      <c r="A33" s="119" t="s">
        <v>18</v>
      </c>
      <c r="B33" s="119"/>
      <c r="C33" s="119"/>
      <c r="D33" s="119"/>
      <c r="E33" s="119"/>
      <c r="F33" s="119"/>
    </row>
    <row r="34" spans="1:7" ht="18.75" x14ac:dyDescent="0.25">
      <c r="A34" s="112" t="s">
        <v>75</v>
      </c>
      <c r="B34" s="112"/>
      <c r="C34" s="112"/>
      <c r="D34" s="112"/>
      <c r="E34" s="112"/>
      <c r="F34" s="112"/>
    </row>
    <row r="35" spans="1:7" ht="15.75" x14ac:dyDescent="0.25">
      <c r="A35" s="116" t="s">
        <v>93</v>
      </c>
      <c r="B35" s="116"/>
      <c r="C35" s="116"/>
      <c r="D35" s="116"/>
      <c r="E35" s="15" t="s">
        <v>79</v>
      </c>
      <c r="F35" s="15" t="s">
        <v>92</v>
      </c>
    </row>
    <row r="36" spans="1:7" ht="15.75" x14ac:dyDescent="0.25">
      <c r="A36" s="120" t="s">
        <v>80</v>
      </c>
      <c r="B36" s="120"/>
      <c r="C36" s="120"/>
      <c r="D36" s="120"/>
      <c r="E36" s="120"/>
      <c r="F36" s="120"/>
    </row>
    <row r="37" spans="1:7" ht="15.75" x14ac:dyDescent="0.25">
      <c r="A37" s="121" t="s">
        <v>102</v>
      </c>
      <c r="B37" s="121"/>
      <c r="C37" s="121"/>
      <c r="D37" s="121"/>
      <c r="E37" s="122">
        <v>164382.88399999985</v>
      </c>
      <c r="F37" s="123" t="s">
        <v>109</v>
      </c>
      <c r="G37" s="66"/>
    </row>
    <row r="38" spans="1:7" ht="48" customHeight="1" x14ac:dyDescent="0.25">
      <c r="A38" s="121" t="s">
        <v>21</v>
      </c>
      <c r="B38" s="121"/>
      <c r="C38" s="121"/>
      <c r="D38" s="121"/>
      <c r="E38" s="122"/>
      <c r="F38" s="123"/>
    </row>
    <row r="39" spans="1:7" ht="15.75" x14ac:dyDescent="0.25">
      <c r="A39" s="121" t="s">
        <v>22</v>
      </c>
      <c r="B39" s="121"/>
      <c r="C39" s="121"/>
      <c r="D39" s="121"/>
      <c r="E39" s="122"/>
      <c r="F39" s="123"/>
    </row>
    <row r="40" spans="1:7" ht="15.75" x14ac:dyDescent="0.25">
      <c r="A40" s="121" t="s">
        <v>23</v>
      </c>
      <c r="B40" s="121"/>
      <c r="C40" s="121"/>
      <c r="D40" s="121"/>
      <c r="E40" s="122"/>
      <c r="F40" s="123"/>
    </row>
    <row r="41" spans="1:7" ht="39" customHeight="1" x14ac:dyDescent="0.25">
      <c r="A41" s="121" t="s">
        <v>24</v>
      </c>
      <c r="B41" s="121"/>
      <c r="C41" s="121"/>
      <c r="D41" s="121"/>
      <c r="E41" s="122"/>
      <c r="F41" s="123"/>
    </row>
    <row r="42" spans="1:7" ht="21.75" customHeight="1" x14ac:dyDescent="0.25">
      <c r="A42" s="121" t="s">
        <v>25</v>
      </c>
      <c r="B42" s="121"/>
      <c r="C42" s="121"/>
      <c r="D42" s="121"/>
      <c r="E42" s="122"/>
      <c r="F42" s="123"/>
    </row>
    <row r="43" spans="1:7" ht="32.25" customHeight="1" x14ac:dyDescent="0.25">
      <c r="A43" s="121" t="s">
        <v>104</v>
      </c>
      <c r="B43" s="121"/>
      <c r="C43" s="121"/>
      <c r="D43" s="121"/>
      <c r="E43" s="122"/>
      <c r="F43" s="123"/>
    </row>
    <row r="44" spans="1:7" ht="15.75" x14ac:dyDescent="0.25">
      <c r="A44" s="121" t="s">
        <v>103</v>
      </c>
      <c r="B44" s="121"/>
      <c r="C44" s="121"/>
      <c r="D44" s="121"/>
      <c r="E44" s="122"/>
      <c r="F44" s="123"/>
    </row>
    <row r="45" spans="1:7" ht="15.75" x14ac:dyDescent="0.25">
      <c r="A45" s="121" t="s">
        <v>33</v>
      </c>
      <c r="B45" s="121"/>
      <c r="C45" s="121"/>
      <c r="D45" s="121"/>
      <c r="E45" s="122"/>
      <c r="F45" s="123"/>
    </row>
    <row r="46" spans="1:7" ht="15.75" x14ac:dyDescent="0.25">
      <c r="A46" s="121" t="s">
        <v>65</v>
      </c>
      <c r="B46" s="121"/>
      <c r="C46" s="121"/>
      <c r="D46" s="121"/>
      <c r="E46" s="122"/>
      <c r="F46" s="123"/>
    </row>
    <row r="47" spans="1:7" ht="15.75" x14ac:dyDescent="0.25">
      <c r="A47" s="121" t="s">
        <v>34</v>
      </c>
      <c r="B47" s="121"/>
      <c r="C47" s="121"/>
      <c r="D47" s="121"/>
      <c r="E47" s="122"/>
      <c r="F47" s="123"/>
    </row>
    <row r="48" spans="1:7" ht="41.25" customHeight="1" x14ac:dyDescent="0.25">
      <c r="A48" s="121" t="s">
        <v>35</v>
      </c>
      <c r="B48" s="121"/>
      <c r="C48" s="121"/>
      <c r="D48" s="121"/>
      <c r="E48" s="122"/>
      <c r="F48" s="123"/>
    </row>
    <row r="49" spans="1:6" ht="15.75" x14ac:dyDescent="0.25">
      <c r="A49" s="121" t="s">
        <v>47</v>
      </c>
      <c r="B49" s="121"/>
      <c r="C49" s="121"/>
      <c r="D49" s="121"/>
      <c r="E49" s="122"/>
      <c r="F49" s="123"/>
    </row>
    <row r="50" spans="1:6" ht="15.75" x14ac:dyDescent="0.25">
      <c r="A50" s="121" t="s">
        <v>49</v>
      </c>
      <c r="B50" s="121"/>
      <c r="C50" s="121"/>
      <c r="D50" s="121"/>
      <c r="E50" s="122"/>
      <c r="F50" s="123"/>
    </row>
    <row r="51" spans="1:6" ht="15.75" x14ac:dyDescent="0.25">
      <c r="A51" s="121" t="s">
        <v>50</v>
      </c>
      <c r="B51" s="121"/>
      <c r="C51" s="121"/>
      <c r="D51" s="121"/>
      <c r="E51" s="122"/>
      <c r="F51" s="123"/>
    </row>
    <row r="52" spans="1:6" ht="15.75" x14ac:dyDescent="0.25">
      <c r="A52" s="121" t="s">
        <v>52</v>
      </c>
      <c r="B52" s="121"/>
      <c r="C52" s="121"/>
      <c r="D52" s="121"/>
      <c r="E52" s="122"/>
      <c r="F52" s="123"/>
    </row>
    <row r="53" spans="1:6" ht="15.75" x14ac:dyDescent="0.25">
      <c r="A53" s="121" t="s">
        <v>53</v>
      </c>
      <c r="B53" s="121"/>
      <c r="C53" s="121"/>
      <c r="D53" s="121"/>
      <c r="E53" s="122"/>
      <c r="F53" s="123"/>
    </row>
    <row r="54" spans="1:6" ht="15.75" x14ac:dyDescent="0.25">
      <c r="A54" s="121" t="s">
        <v>54</v>
      </c>
      <c r="B54" s="121"/>
      <c r="C54" s="121"/>
      <c r="D54" s="121"/>
      <c r="E54" s="122"/>
      <c r="F54" s="123"/>
    </row>
    <row r="55" spans="1:6" ht="15.75" x14ac:dyDescent="0.25">
      <c r="A55" s="121" t="s">
        <v>55</v>
      </c>
      <c r="B55" s="121"/>
      <c r="C55" s="121"/>
      <c r="D55" s="121"/>
      <c r="E55" s="122"/>
      <c r="F55" s="123"/>
    </row>
    <row r="56" spans="1:6" ht="15.75" x14ac:dyDescent="0.25">
      <c r="A56" s="121" t="s">
        <v>56</v>
      </c>
      <c r="B56" s="121"/>
      <c r="C56" s="121"/>
      <c r="D56" s="121"/>
      <c r="E56" s="122"/>
      <c r="F56" s="123"/>
    </row>
    <row r="57" spans="1:6" ht="27.75" customHeight="1" x14ac:dyDescent="0.25">
      <c r="A57" s="121" t="s">
        <v>57</v>
      </c>
      <c r="B57" s="121"/>
      <c r="C57" s="121"/>
      <c r="D57" s="121"/>
      <c r="E57" s="122"/>
      <c r="F57" s="123"/>
    </row>
    <row r="58" spans="1:6" ht="35.25" customHeight="1" x14ac:dyDescent="0.25">
      <c r="A58" s="121" t="s">
        <v>58</v>
      </c>
      <c r="B58" s="121"/>
      <c r="C58" s="121"/>
      <c r="D58" s="121"/>
      <c r="E58" s="122"/>
      <c r="F58" s="123"/>
    </row>
    <row r="59" spans="1:6" ht="15.75" x14ac:dyDescent="0.25">
      <c r="A59" s="121" t="s">
        <v>59</v>
      </c>
      <c r="B59" s="121"/>
      <c r="C59" s="121"/>
      <c r="D59" s="121"/>
      <c r="E59" s="122"/>
      <c r="F59" s="123"/>
    </row>
    <row r="60" spans="1:6" ht="15.75" x14ac:dyDescent="0.25">
      <c r="A60" s="120" t="s">
        <v>81</v>
      </c>
      <c r="B60" s="120"/>
      <c r="C60" s="120"/>
      <c r="D60" s="120"/>
      <c r="E60" s="120"/>
      <c r="F60" s="120"/>
    </row>
    <row r="61" spans="1:6" ht="15.75" x14ac:dyDescent="0.25">
      <c r="A61" s="121" t="s">
        <v>36</v>
      </c>
      <c r="B61" s="121"/>
      <c r="C61" s="121"/>
      <c r="D61" s="121"/>
      <c r="E61" s="124">
        <v>106252.86000000002</v>
      </c>
      <c r="F61" s="123" t="s">
        <v>146</v>
      </c>
    </row>
    <row r="62" spans="1:6" ht="15.75" x14ac:dyDescent="0.25">
      <c r="A62" s="121" t="s">
        <v>38</v>
      </c>
      <c r="B62" s="121"/>
      <c r="C62" s="121"/>
      <c r="D62" s="121"/>
      <c r="E62" s="124"/>
      <c r="F62" s="123"/>
    </row>
    <row r="63" spans="1:6" ht="15.75" x14ac:dyDescent="0.25">
      <c r="A63" s="121" t="s">
        <v>39</v>
      </c>
      <c r="B63" s="121"/>
      <c r="C63" s="121"/>
      <c r="D63" s="121"/>
      <c r="E63" s="124"/>
      <c r="F63" s="123"/>
    </row>
    <row r="64" spans="1:6" ht="15.75" x14ac:dyDescent="0.25">
      <c r="A64" s="121" t="s">
        <v>40</v>
      </c>
      <c r="B64" s="121"/>
      <c r="C64" s="121"/>
      <c r="D64" s="121"/>
      <c r="E64" s="124"/>
      <c r="F64" s="123"/>
    </row>
    <row r="65" spans="1:6" ht="15.75" x14ac:dyDescent="0.25">
      <c r="A65" s="121" t="s">
        <v>41</v>
      </c>
      <c r="B65" s="121"/>
      <c r="C65" s="121"/>
      <c r="D65" s="121"/>
      <c r="E65" s="124"/>
      <c r="F65" s="123"/>
    </row>
    <row r="66" spans="1:6" ht="15.75" x14ac:dyDescent="0.25">
      <c r="A66" s="120" t="s">
        <v>96</v>
      </c>
      <c r="B66" s="120"/>
      <c r="C66" s="120"/>
      <c r="D66" s="120"/>
      <c r="E66" s="120"/>
      <c r="F66" s="120"/>
    </row>
    <row r="67" spans="1:6" ht="15.75" x14ac:dyDescent="0.25">
      <c r="A67" s="121" t="s">
        <v>42</v>
      </c>
      <c r="B67" s="121"/>
      <c r="C67" s="121"/>
      <c r="D67" s="121"/>
      <c r="E67" s="124">
        <v>27415.32</v>
      </c>
      <c r="F67" s="123" t="s">
        <v>146</v>
      </c>
    </row>
    <row r="68" spans="1:6" ht="15.75" x14ac:dyDescent="0.25">
      <c r="A68" s="121" t="s">
        <v>43</v>
      </c>
      <c r="B68" s="121"/>
      <c r="C68" s="121"/>
      <c r="D68" s="121"/>
      <c r="E68" s="124"/>
      <c r="F68" s="123"/>
    </row>
    <row r="69" spans="1:6" ht="15.75" x14ac:dyDescent="0.25">
      <c r="A69" s="121" t="s">
        <v>44</v>
      </c>
      <c r="B69" s="121"/>
      <c r="C69" s="121"/>
      <c r="D69" s="121"/>
      <c r="E69" s="124"/>
      <c r="F69" s="123"/>
    </row>
    <row r="70" spans="1:6" ht="15.75" x14ac:dyDescent="0.25">
      <c r="A70" s="121" t="s">
        <v>45</v>
      </c>
      <c r="B70" s="121"/>
      <c r="C70" s="121"/>
      <c r="D70" s="121"/>
      <c r="E70" s="124"/>
      <c r="F70" s="123"/>
    </row>
    <row r="71" spans="1:6" ht="15.75" x14ac:dyDescent="0.25">
      <c r="A71" s="121" t="s">
        <v>46</v>
      </c>
      <c r="B71" s="121"/>
      <c r="C71" s="121"/>
      <c r="D71" s="121"/>
      <c r="E71" s="124"/>
      <c r="F71" s="123"/>
    </row>
    <row r="72" spans="1:6" ht="15.75" x14ac:dyDescent="0.25">
      <c r="A72" s="120" t="s">
        <v>83</v>
      </c>
      <c r="B72" s="120"/>
      <c r="C72" s="120"/>
      <c r="D72" s="120"/>
      <c r="E72" s="120"/>
      <c r="F72" s="120"/>
    </row>
    <row r="73" spans="1:6" ht="15.75" x14ac:dyDescent="0.25">
      <c r="A73" s="121" t="s">
        <v>60</v>
      </c>
      <c r="B73" s="121"/>
      <c r="C73" s="121"/>
      <c r="D73" s="121"/>
      <c r="E73" s="124">
        <v>50532.240000000005</v>
      </c>
      <c r="F73" s="123" t="s">
        <v>146</v>
      </c>
    </row>
    <row r="74" spans="1:6" ht="15.75" x14ac:dyDescent="0.25">
      <c r="A74" s="121" t="s">
        <v>61</v>
      </c>
      <c r="B74" s="121"/>
      <c r="C74" s="121"/>
      <c r="D74" s="121"/>
      <c r="E74" s="124"/>
      <c r="F74" s="123"/>
    </row>
    <row r="75" spans="1:6" ht="15.75" x14ac:dyDescent="0.25">
      <c r="A75" s="121" t="s">
        <v>62</v>
      </c>
      <c r="B75" s="121"/>
      <c r="C75" s="121"/>
      <c r="D75" s="121"/>
      <c r="E75" s="124"/>
      <c r="F75" s="123"/>
    </row>
    <row r="76" spans="1:6" ht="15.75" x14ac:dyDescent="0.25">
      <c r="A76" s="121" t="s">
        <v>63</v>
      </c>
      <c r="B76" s="121"/>
      <c r="C76" s="121"/>
      <c r="D76" s="121"/>
      <c r="E76" s="124"/>
      <c r="F76" s="123"/>
    </row>
    <row r="77" spans="1:6" ht="15.75" x14ac:dyDescent="0.25">
      <c r="A77" s="121" t="s">
        <v>78</v>
      </c>
      <c r="B77" s="121"/>
      <c r="C77" s="121"/>
      <c r="D77" s="121"/>
      <c r="E77" s="124"/>
      <c r="F77" s="123"/>
    </row>
    <row r="78" spans="1:6" ht="15.75" x14ac:dyDescent="0.25">
      <c r="A78" s="121" t="s">
        <v>64</v>
      </c>
      <c r="B78" s="121"/>
      <c r="C78" s="121"/>
      <c r="D78" s="121"/>
      <c r="E78" s="124"/>
      <c r="F78" s="123"/>
    </row>
    <row r="79" spans="1:6" ht="60" customHeight="1" x14ac:dyDescent="0.25">
      <c r="A79" s="120" t="s">
        <v>84</v>
      </c>
      <c r="B79" s="120"/>
      <c r="C79" s="120"/>
      <c r="D79" s="120"/>
      <c r="E79" s="120"/>
      <c r="F79" s="120"/>
    </row>
    <row r="80" spans="1:6" ht="15.75" x14ac:dyDescent="0.25">
      <c r="A80" s="121" t="s">
        <v>26</v>
      </c>
      <c r="B80" s="121"/>
      <c r="C80" s="121"/>
      <c r="D80" s="121"/>
      <c r="E80" s="124">
        <v>49362.720000000001</v>
      </c>
      <c r="F80" s="123" t="s">
        <v>147</v>
      </c>
    </row>
    <row r="81" spans="1:6" ht="15.75" x14ac:dyDescent="0.25">
      <c r="A81" s="121" t="s">
        <v>143</v>
      </c>
      <c r="B81" s="121"/>
      <c r="C81" s="121"/>
      <c r="D81" s="121"/>
      <c r="E81" s="124"/>
      <c r="F81" s="123"/>
    </row>
    <row r="82" spans="1:6" ht="15.75" x14ac:dyDescent="0.25">
      <c r="A82" s="121" t="s">
        <v>27</v>
      </c>
      <c r="B82" s="121"/>
      <c r="C82" s="121"/>
      <c r="D82" s="121"/>
      <c r="E82" s="124"/>
      <c r="F82" s="123"/>
    </row>
    <row r="83" spans="1:6" ht="15.75" x14ac:dyDescent="0.25">
      <c r="A83" s="121" t="s">
        <v>28</v>
      </c>
      <c r="B83" s="121"/>
      <c r="C83" s="121"/>
      <c r="D83" s="121"/>
      <c r="E83" s="124"/>
      <c r="F83" s="123"/>
    </row>
    <row r="84" spans="1:6" ht="15.75" x14ac:dyDescent="0.25">
      <c r="A84" s="120" t="s">
        <v>82</v>
      </c>
      <c r="B84" s="120"/>
      <c r="C84" s="120"/>
      <c r="D84" s="120"/>
      <c r="E84" s="120"/>
      <c r="F84" s="120"/>
    </row>
    <row r="85" spans="1:6" ht="43.5" customHeight="1" x14ac:dyDescent="0.25">
      <c r="A85" s="121" t="s">
        <v>37</v>
      </c>
      <c r="B85" s="121"/>
      <c r="C85" s="121"/>
      <c r="D85" s="121"/>
      <c r="E85" s="87">
        <v>9989.4959999999992</v>
      </c>
      <c r="F85" s="71" t="s">
        <v>139</v>
      </c>
    </row>
    <row r="86" spans="1:6" ht="15.75" x14ac:dyDescent="0.25">
      <c r="A86" s="120" t="s">
        <v>85</v>
      </c>
      <c r="B86" s="120"/>
      <c r="C86" s="120"/>
      <c r="D86" s="120"/>
      <c r="E86" s="120"/>
      <c r="F86" s="120"/>
    </row>
    <row r="87" spans="1:6" ht="15.75" x14ac:dyDescent="0.25">
      <c r="A87" s="121" t="s">
        <v>97</v>
      </c>
      <c r="B87" s="121"/>
      <c r="C87" s="121"/>
      <c r="D87" s="121"/>
      <c r="E87" s="70">
        <v>0</v>
      </c>
      <c r="F87" s="71"/>
    </row>
    <row r="88" spans="1:6" ht="33" customHeight="1" x14ac:dyDescent="0.25">
      <c r="A88" s="120" t="s">
        <v>86</v>
      </c>
      <c r="B88" s="120"/>
      <c r="C88" s="120"/>
      <c r="D88" s="120"/>
      <c r="E88" s="120"/>
      <c r="F88" s="120"/>
    </row>
    <row r="89" spans="1:6" ht="15.75" x14ac:dyDescent="0.25">
      <c r="A89" s="128" t="s">
        <v>87</v>
      </c>
      <c r="B89" s="128"/>
      <c r="C89" s="128"/>
      <c r="D89" s="128"/>
      <c r="E89" s="65">
        <v>35078.207999999999</v>
      </c>
      <c r="F89" s="71" t="s">
        <v>160</v>
      </c>
    </row>
    <row r="90" spans="1:6" ht="36" customHeight="1" x14ac:dyDescent="0.25">
      <c r="A90" s="120" t="s">
        <v>88</v>
      </c>
      <c r="B90" s="120"/>
      <c r="C90" s="120"/>
      <c r="D90" s="120"/>
      <c r="E90" s="120"/>
      <c r="F90" s="120"/>
    </row>
    <row r="91" spans="1:6" ht="32.25" customHeight="1" x14ac:dyDescent="0.25">
      <c r="A91" s="121" t="s">
        <v>106</v>
      </c>
      <c r="B91" s="121"/>
      <c r="C91" s="121"/>
      <c r="D91" s="121"/>
      <c r="E91" s="87">
        <v>16346.448</v>
      </c>
      <c r="F91" s="71" t="s">
        <v>148</v>
      </c>
    </row>
    <row r="92" spans="1:6" ht="47.25" x14ac:dyDescent="0.25">
      <c r="A92" s="121" t="s">
        <v>48</v>
      </c>
      <c r="B92" s="121"/>
      <c r="C92" s="121"/>
      <c r="D92" s="121"/>
      <c r="E92" s="70">
        <v>298962</v>
      </c>
      <c r="F92" s="71" t="s">
        <v>116</v>
      </c>
    </row>
    <row r="93" spans="1:6" ht="15.75" x14ac:dyDescent="0.25">
      <c r="A93" s="125" t="s">
        <v>51</v>
      </c>
      <c r="B93" s="125"/>
      <c r="C93" s="125"/>
      <c r="D93" s="125"/>
      <c r="E93" s="87">
        <v>2460</v>
      </c>
      <c r="F93" s="19" t="s">
        <v>150</v>
      </c>
    </row>
    <row r="94" spans="1:6" ht="15.75" x14ac:dyDescent="0.25">
      <c r="A94" s="129" t="s">
        <v>89</v>
      </c>
      <c r="B94" s="129"/>
      <c r="C94" s="129"/>
      <c r="D94" s="129"/>
      <c r="E94" s="129"/>
      <c r="F94" s="129"/>
    </row>
    <row r="95" spans="1:6" ht="34.5" customHeight="1" x14ac:dyDescent="0.25">
      <c r="A95" s="125" t="s">
        <v>29</v>
      </c>
      <c r="B95" s="125"/>
      <c r="C95" s="125"/>
      <c r="D95" s="125"/>
      <c r="E95" s="126">
        <v>71742.744000000006</v>
      </c>
      <c r="F95" s="127" t="s">
        <v>149</v>
      </c>
    </row>
    <row r="96" spans="1:6" ht="45" customHeight="1" x14ac:dyDescent="0.25">
      <c r="A96" s="125" t="s">
        <v>31</v>
      </c>
      <c r="B96" s="125"/>
      <c r="C96" s="125"/>
      <c r="D96" s="125"/>
      <c r="E96" s="126"/>
      <c r="F96" s="127"/>
    </row>
    <row r="97" spans="1:6" ht="15.75" x14ac:dyDescent="0.25">
      <c r="A97" s="129" t="s">
        <v>90</v>
      </c>
      <c r="B97" s="129"/>
      <c r="C97" s="129"/>
      <c r="D97" s="129"/>
      <c r="E97" s="129"/>
      <c r="F97" s="129"/>
    </row>
    <row r="98" spans="1:6" ht="31.5" x14ac:dyDescent="0.25">
      <c r="A98" s="125" t="s">
        <v>32</v>
      </c>
      <c r="B98" s="125"/>
      <c r="C98" s="125"/>
      <c r="D98" s="125"/>
      <c r="E98" s="87">
        <v>123509.79000000001</v>
      </c>
      <c r="F98" s="19" t="s">
        <v>140</v>
      </c>
    </row>
    <row r="99" spans="1:6" ht="15.75" x14ac:dyDescent="0.25">
      <c r="A99" s="75"/>
      <c r="B99" s="75"/>
      <c r="C99" s="75"/>
      <c r="D99" s="76" t="s">
        <v>94</v>
      </c>
      <c r="E99" s="15">
        <v>956034.70999999973</v>
      </c>
      <c r="F99" s="77"/>
    </row>
    <row r="100" spans="1:6" ht="15.75" x14ac:dyDescent="0.25">
      <c r="A100" s="78"/>
      <c r="B100" s="78"/>
      <c r="C100" s="78"/>
      <c r="D100" s="79"/>
      <c r="E100" s="65"/>
      <c r="F100" s="65"/>
    </row>
    <row r="101" spans="1:6" ht="15.75" x14ac:dyDescent="0.25">
      <c r="A101" s="130" t="s">
        <v>7</v>
      </c>
      <c r="B101" s="130"/>
      <c r="C101" s="130"/>
      <c r="D101" s="130"/>
      <c r="E101" s="130"/>
      <c r="F101" s="130"/>
    </row>
    <row r="102" spans="1:6" ht="15.75" x14ac:dyDescent="0.25">
      <c r="A102" s="93" t="s">
        <v>66</v>
      </c>
      <c r="B102" s="93"/>
      <c r="C102" s="93" t="s">
        <v>67</v>
      </c>
      <c r="D102" s="93"/>
      <c r="E102" s="68" t="s">
        <v>68</v>
      </c>
      <c r="F102" s="68" t="s">
        <v>17</v>
      </c>
    </row>
    <row r="103" spans="1:6" ht="31.5" x14ac:dyDescent="0.25">
      <c r="A103" s="80" t="s">
        <v>11</v>
      </c>
      <c r="B103" s="80"/>
      <c r="C103" s="81" t="s">
        <v>157</v>
      </c>
      <c r="D103" s="80"/>
      <c r="E103" s="82">
        <v>7467.37</v>
      </c>
      <c r="F103" s="83" t="s">
        <v>109</v>
      </c>
    </row>
    <row r="104" spans="1:6" ht="31.5" x14ac:dyDescent="0.25">
      <c r="A104" s="80" t="s">
        <v>119</v>
      </c>
      <c r="B104" s="69"/>
      <c r="C104" s="72" t="s">
        <v>158</v>
      </c>
      <c r="D104" s="69"/>
      <c r="E104" s="82">
        <v>15599.86</v>
      </c>
      <c r="F104" s="83" t="s">
        <v>109</v>
      </c>
    </row>
    <row r="105" spans="1:6" ht="31.5" x14ac:dyDescent="0.25">
      <c r="A105" s="80" t="s">
        <v>119</v>
      </c>
      <c r="B105" s="69"/>
      <c r="C105" s="72" t="s">
        <v>158</v>
      </c>
      <c r="D105" s="69"/>
      <c r="E105" s="82">
        <v>15567.19</v>
      </c>
      <c r="F105" s="83" t="s">
        <v>109</v>
      </c>
    </row>
    <row r="106" spans="1:6" ht="31.5" x14ac:dyDescent="0.25">
      <c r="A106" s="80" t="s">
        <v>119</v>
      </c>
      <c r="B106" s="69"/>
      <c r="C106" s="72" t="s">
        <v>158</v>
      </c>
      <c r="D106" s="69"/>
      <c r="E106" s="82">
        <v>29255.43</v>
      </c>
      <c r="F106" s="83" t="s">
        <v>109</v>
      </c>
    </row>
    <row r="107" spans="1:6" ht="31.5" x14ac:dyDescent="0.25">
      <c r="A107" s="80" t="s">
        <v>119</v>
      </c>
      <c r="B107" s="69"/>
      <c r="C107" s="72" t="s">
        <v>158</v>
      </c>
      <c r="D107" s="69"/>
      <c r="E107" s="82">
        <v>1425.92</v>
      </c>
      <c r="F107" s="83" t="s">
        <v>109</v>
      </c>
    </row>
    <row r="108" spans="1:6" ht="31.5" x14ac:dyDescent="0.25">
      <c r="A108" s="80" t="s">
        <v>119</v>
      </c>
      <c r="B108" s="69"/>
      <c r="C108" s="72" t="s">
        <v>158</v>
      </c>
      <c r="D108" s="69"/>
      <c r="E108" s="82">
        <v>1450</v>
      </c>
      <c r="F108" s="83" t="s">
        <v>109</v>
      </c>
    </row>
    <row r="109" spans="1:6" ht="31.5" x14ac:dyDescent="0.25">
      <c r="A109" s="80" t="s">
        <v>118</v>
      </c>
      <c r="B109" s="69"/>
      <c r="C109" s="72" t="s">
        <v>159</v>
      </c>
      <c r="D109" s="69"/>
      <c r="E109" s="82">
        <v>7822.59</v>
      </c>
      <c r="F109" s="83" t="s">
        <v>109</v>
      </c>
    </row>
    <row r="110" spans="1:6" ht="15.75" x14ac:dyDescent="0.25">
      <c r="A110" s="84"/>
      <c r="B110" s="84"/>
      <c r="C110" s="84"/>
      <c r="D110" s="85" t="s">
        <v>94</v>
      </c>
      <c r="E110" s="46">
        <v>78588.36</v>
      </c>
      <c r="F110" s="86"/>
    </row>
    <row r="111" spans="1:6" ht="15.75" x14ac:dyDescent="0.25">
      <c r="A111" s="9"/>
      <c r="B111" s="9"/>
      <c r="C111" s="9"/>
      <c r="D111" s="9"/>
      <c r="E111" s="74"/>
      <c r="F111" s="74"/>
    </row>
    <row r="112" spans="1:6" ht="15.75" x14ac:dyDescent="0.25">
      <c r="A112" s="130" t="s">
        <v>8</v>
      </c>
      <c r="B112" s="130"/>
      <c r="C112" s="130"/>
      <c r="D112" s="130"/>
      <c r="E112" s="130"/>
      <c r="F112" s="130"/>
    </row>
    <row r="113" spans="1:6" ht="15.75" x14ac:dyDescent="0.25">
      <c r="A113" s="93" t="s">
        <v>66</v>
      </c>
      <c r="B113" s="93"/>
      <c r="C113" s="93" t="s">
        <v>67</v>
      </c>
      <c r="D113" s="93"/>
      <c r="E113" s="68" t="s">
        <v>68</v>
      </c>
      <c r="F113" s="68" t="s">
        <v>17</v>
      </c>
    </row>
    <row r="114" spans="1:6" ht="15.75" x14ac:dyDescent="0.25">
      <c r="A114" s="121"/>
      <c r="B114" s="121"/>
      <c r="C114" s="121"/>
      <c r="D114" s="121"/>
      <c r="E114" s="70"/>
      <c r="F114" s="71"/>
    </row>
  </sheetData>
  <mergeCells count="99">
    <mergeCell ref="A1:F2"/>
    <mergeCell ref="A3:F3"/>
    <mergeCell ref="A113:B113"/>
    <mergeCell ref="C113:D113"/>
    <mergeCell ref="A114:B114"/>
    <mergeCell ref="C114:D114"/>
    <mergeCell ref="A97:F97"/>
    <mergeCell ref="A98:D98"/>
    <mergeCell ref="A101:F101"/>
    <mergeCell ref="A102:B102"/>
    <mergeCell ref="C102:D102"/>
    <mergeCell ref="A112:F112"/>
    <mergeCell ref="A95:D95"/>
    <mergeCell ref="E95:E96"/>
    <mergeCell ref="F95:F96"/>
    <mergeCell ref="A96:D96"/>
    <mergeCell ref="A84:F84"/>
    <mergeCell ref="A85:D85"/>
    <mergeCell ref="A86:F86"/>
    <mergeCell ref="A87:D87"/>
    <mergeCell ref="A88:F88"/>
    <mergeCell ref="A89:D89"/>
    <mergeCell ref="A90:F90"/>
    <mergeCell ref="A91:D91"/>
    <mergeCell ref="A92:D92"/>
    <mergeCell ref="A93:D93"/>
    <mergeCell ref="A94:F94"/>
    <mergeCell ref="A79:F79"/>
    <mergeCell ref="A80:D80"/>
    <mergeCell ref="E80:E83"/>
    <mergeCell ref="F80:F83"/>
    <mergeCell ref="A81:D81"/>
    <mergeCell ref="A82:D82"/>
    <mergeCell ref="A83:D83"/>
    <mergeCell ref="A72:F72"/>
    <mergeCell ref="A73:D73"/>
    <mergeCell ref="E73:E78"/>
    <mergeCell ref="F73:F78"/>
    <mergeCell ref="A74:D74"/>
    <mergeCell ref="A75:D75"/>
    <mergeCell ref="A76:D76"/>
    <mergeCell ref="A77:D77"/>
    <mergeCell ref="A78:D78"/>
    <mergeCell ref="A66:F66"/>
    <mergeCell ref="A67:D67"/>
    <mergeCell ref="E67:E71"/>
    <mergeCell ref="F67:F71"/>
    <mergeCell ref="A68:D68"/>
    <mergeCell ref="A69:D69"/>
    <mergeCell ref="A70:D70"/>
    <mergeCell ref="A71:D71"/>
    <mergeCell ref="A54:D54"/>
    <mergeCell ref="A61:D61"/>
    <mergeCell ref="E61:E65"/>
    <mergeCell ref="F61:F65"/>
    <mergeCell ref="A62:D62"/>
    <mergeCell ref="A63:D63"/>
    <mergeCell ref="A56:D56"/>
    <mergeCell ref="A57:D57"/>
    <mergeCell ref="A58:D58"/>
    <mergeCell ref="A59:D59"/>
    <mergeCell ref="A60:F60"/>
    <mergeCell ref="A64:D64"/>
    <mergeCell ref="A65:D65"/>
    <mergeCell ref="A49:D49"/>
    <mergeCell ref="A50:D50"/>
    <mergeCell ref="A51:D51"/>
    <mergeCell ref="A52:D52"/>
    <mergeCell ref="A53:D53"/>
    <mergeCell ref="A36:F36"/>
    <mergeCell ref="A37:D37"/>
    <mergeCell ref="E37:E59"/>
    <mergeCell ref="F37:F59"/>
    <mergeCell ref="A38:D38"/>
    <mergeCell ref="A39:D39"/>
    <mergeCell ref="A40:D40"/>
    <mergeCell ref="A41:D41"/>
    <mergeCell ref="A42:D42"/>
    <mergeCell ref="A43:D43"/>
    <mergeCell ref="A55:D55"/>
    <mergeCell ref="A44:D44"/>
    <mergeCell ref="A45:D45"/>
    <mergeCell ref="A46:D46"/>
    <mergeCell ref="A47:D47"/>
    <mergeCell ref="A48:D48"/>
    <mergeCell ref="A35:D35"/>
    <mergeCell ref="A8:F8"/>
    <mergeCell ref="A9:F9"/>
    <mergeCell ref="A11:F11"/>
    <mergeCell ref="A12:A13"/>
    <mergeCell ref="B12:B13"/>
    <mergeCell ref="C12:C13"/>
    <mergeCell ref="D12:E12"/>
    <mergeCell ref="F12:F13"/>
    <mergeCell ref="E14:E15"/>
    <mergeCell ref="A22:F22"/>
    <mergeCell ref="A30:C30"/>
    <mergeCell ref="A33:F33"/>
    <mergeCell ref="A34:F34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Генкиной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Маркелова Анастасия Александровна</cp:lastModifiedBy>
  <cp:lastPrinted>2021-03-25T07:55:10Z</cp:lastPrinted>
  <dcterms:created xsi:type="dcterms:W3CDTF">2014-03-13T05:15:33Z</dcterms:created>
  <dcterms:modified xsi:type="dcterms:W3CDTF">2021-03-25T07:57:18Z</dcterms:modified>
</cp:coreProperties>
</file>